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G:\Housing\RHD\Website Documents\202601 ADA Edits\Luke edits\"/>
    </mc:Choice>
  </mc:AlternateContent>
  <xr:revisionPtr revIDLastSave="0" documentId="8_{084F9AB4-193F-419E-A52C-E5B8B160EC3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Development Budget" sheetId="2" r:id="rId1"/>
    <sheet name="Pro Forma" sheetId="3" r:id="rId2"/>
    <sheet name="Sources of Funds" sheetId="4" r:id="rId3"/>
    <sheet name="Tax &amp; Appreciation Benefits" sheetId="5" r:id="rId4"/>
  </sheets>
  <definedNames>
    <definedName name="Print_Area_MI">#REF!</definedName>
    <definedName name="solver_opt" localSheetId="1">'Pro Forma'!$C$255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6" i="3" l="1"/>
  <c r="D116" i="3"/>
  <c r="B221" i="3"/>
  <c r="B172" i="3" l="1"/>
  <c r="B171" i="3"/>
  <c r="B170" i="3"/>
  <c r="B162" i="3"/>
  <c r="B161" i="3"/>
  <c r="B160" i="3"/>
  <c r="B149" i="3"/>
  <c r="B148" i="3"/>
  <c r="B222" i="3"/>
  <c r="B223" i="3" s="1"/>
  <c r="B192" i="3"/>
  <c r="B193" i="3" s="1"/>
  <c r="B191" i="3"/>
  <c r="B190" i="3"/>
  <c r="B194" i="3" l="1"/>
  <c r="D14" i="3" l="1"/>
  <c r="D15" i="3"/>
  <c r="D16" i="3"/>
  <c r="D17" i="3"/>
  <c r="D18" i="3"/>
  <c r="C58" i="5" l="1" a="1"/>
  <c r="C58" i="5" s="1"/>
  <c r="F57" i="5"/>
  <c r="C57" i="5" a="1"/>
  <c r="C57" i="5" s="1"/>
  <c r="C51" i="5" a="1"/>
  <c r="C51" i="5" s="1"/>
  <c r="C49" i="5" a="1"/>
  <c r="C49" i="5" s="1"/>
  <c r="C44" i="5"/>
  <c r="C35" i="5"/>
  <c r="C34" i="5"/>
  <c r="C29" i="5"/>
  <c r="C31" i="5" s="1"/>
  <c r="C33" i="5" s="1"/>
  <c r="C135" i="3" s="1"/>
  <c r="C24" i="5"/>
  <c r="E18" i="5"/>
  <c r="D18" i="5"/>
  <c r="C18" i="5"/>
  <c r="D15" i="5"/>
  <c r="C15" i="5"/>
  <c r="D14" i="5"/>
  <c r="C14" i="5"/>
  <c r="C16" i="5" s="1"/>
  <c r="E12" i="5"/>
  <c r="D12" i="5"/>
  <c r="C12" i="5"/>
  <c r="E11" i="5"/>
  <c r="D11" i="5"/>
  <c r="C11" i="5"/>
  <c r="E9" i="5"/>
  <c r="D9" i="5"/>
  <c r="C9" i="5"/>
  <c r="E8" i="5"/>
  <c r="D8" i="5"/>
  <c r="C8" i="5"/>
  <c r="C2" i="5"/>
  <c r="C50" i="4"/>
  <c r="C38" i="4" a="1"/>
  <c r="C38" i="4" s="1"/>
  <c r="E29" i="4"/>
  <c r="G26" i="4" s="1"/>
  <c r="J21" i="4"/>
  <c r="C259" i="3"/>
  <c r="C257" i="3" a="1"/>
  <c r="C257" i="3" s="1"/>
  <c r="C255" i="3"/>
  <c r="B236" i="3"/>
  <c r="B235" i="3"/>
  <c r="B234" i="3"/>
  <c r="B220" i="3"/>
  <c r="B208" i="3"/>
  <c r="B209" i="3" s="1"/>
  <c r="B207" i="3"/>
  <c r="B206" i="3"/>
  <c r="C204" i="3"/>
  <c r="C158" i="3" s="1"/>
  <c r="C186" i="3" s="1"/>
  <c r="B186" i="3"/>
  <c r="B185" i="3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AE185" i="3" s="1"/>
  <c r="AF185" i="3" s="1"/>
  <c r="AG185" i="3" s="1"/>
  <c r="AH185" i="3" s="1"/>
  <c r="AI185" i="3" s="1"/>
  <c r="AJ185" i="3" s="1"/>
  <c r="AK185" i="3" s="1"/>
  <c r="AL185" i="3" s="1"/>
  <c r="AM185" i="3" s="1"/>
  <c r="AN185" i="3" s="1"/>
  <c r="AO185" i="3" s="1"/>
  <c r="AP185" i="3" s="1"/>
  <c r="AQ185" i="3" s="1"/>
  <c r="C181" i="3"/>
  <c r="B181" i="3"/>
  <c r="B180" i="3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AE180" i="3" s="1"/>
  <c r="AF180" i="3" s="1"/>
  <c r="AG180" i="3" s="1"/>
  <c r="AH180" i="3" s="1"/>
  <c r="AI180" i="3" s="1"/>
  <c r="AJ180" i="3" s="1"/>
  <c r="AK180" i="3" s="1"/>
  <c r="AL180" i="3" s="1"/>
  <c r="AM180" i="3" s="1"/>
  <c r="AN180" i="3" s="1"/>
  <c r="AO180" i="3" s="1"/>
  <c r="AP180" i="3" s="1"/>
  <c r="AQ180" i="3" s="1"/>
  <c r="C173" i="3"/>
  <c r="C163" i="3"/>
  <c r="D146" i="3"/>
  <c r="E146" i="3" s="1"/>
  <c r="C143" i="3"/>
  <c r="C142" i="3"/>
  <c r="C141" i="3" a="1"/>
  <c r="C141" i="3" s="1"/>
  <c r="J20" i="4" s="1"/>
  <c r="C137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B121" i="3"/>
  <c r="AA121" i="3"/>
  <c r="Z121" i="3"/>
  <c r="Y121" i="3"/>
  <c r="X121" i="3"/>
  <c r="W121" i="3"/>
  <c r="V121" i="3"/>
  <c r="U121" i="3"/>
  <c r="T121" i="3"/>
  <c r="S121" i="3"/>
  <c r="R121" i="3"/>
  <c r="Q121" i="3"/>
  <c r="P121" i="3"/>
  <c r="O121" i="3"/>
  <c r="N121" i="3"/>
  <c r="M121" i="3"/>
  <c r="L121" i="3"/>
  <c r="K121" i="3"/>
  <c r="J121" i="3"/>
  <c r="I121" i="3"/>
  <c r="H121" i="3"/>
  <c r="G121" i="3"/>
  <c r="F121" i="3"/>
  <c r="E121" i="3"/>
  <c r="D121" i="3"/>
  <c r="C251" i="3"/>
  <c r="C89" i="3"/>
  <c r="C88" i="3"/>
  <c r="C119" i="3" s="1"/>
  <c r="C86" i="3"/>
  <c r="C85" i="3"/>
  <c r="C84" i="3"/>
  <c r="C83" i="3"/>
  <c r="C82" i="3"/>
  <c r="C81" i="3"/>
  <c r="C80" i="3"/>
  <c r="C79" i="3"/>
  <c r="C66" i="3"/>
  <c r="D66" i="3" s="1"/>
  <c r="E66" i="3" s="1"/>
  <c r="F66" i="3" s="1"/>
  <c r="G66" i="3" s="1"/>
  <c r="H66" i="3" s="1"/>
  <c r="I66" i="3" s="1"/>
  <c r="J66" i="3" s="1"/>
  <c r="K66" i="3" s="1"/>
  <c r="L66" i="3" s="1"/>
  <c r="M66" i="3" s="1"/>
  <c r="N66" i="3" s="1"/>
  <c r="O66" i="3" s="1"/>
  <c r="P66" i="3" s="1"/>
  <c r="Q66" i="3" s="1"/>
  <c r="R66" i="3" s="1"/>
  <c r="S66" i="3" s="1"/>
  <c r="T66" i="3" s="1"/>
  <c r="U66" i="3" s="1"/>
  <c r="V66" i="3" s="1"/>
  <c r="W66" i="3" s="1"/>
  <c r="X66" i="3" s="1"/>
  <c r="Y66" i="3" s="1"/>
  <c r="Z66" i="3" s="1"/>
  <c r="AA66" i="3" s="1"/>
  <c r="AB66" i="3" s="1"/>
  <c r="AC66" i="3" s="1"/>
  <c r="AD66" i="3" s="1"/>
  <c r="AE66" i="3" s="1"/>
  <c r="AF66" i="3" s="1"/>
  <c r="AG66" i="3" s="1"/>
  <c r="AH66" i="3" s="1"/>
  <c r="AI66" i="3" s="1"/>
  <c r="AJ66" i="3" s="1"/>
  <c r="AK66" i="3" s="1"/>
  <c r="AL66" i="3" s="1"/>
  <c r="AM66" i="3" s="1"/>
  <c r="AN66" i="3" s="1"/>
  <c r="AO66" i="3" s="1"/>
  <c r="AP66" i="3" s="1"/>
  <c r="AQ66" i="3" s="1"/>
  <c r="D63" i="3"/>
  <c r="C54" i="3"/>
  <c r="C57" i="3" s="1"/>
  <c r="J31" i="3"/>
  <c r="C31" i="3"/>
  <c r="E30" i="3"/>
  <c r="E29" i="3"/>
  <c r="E28" i="3"/>
  <c r="E25" i="3"/>
  <c r="E24" i="3"/>
  <c r="E23" i="3"/>
  <c r="B19" i="3"/>
  <c r="D47" i="3" s="1"/>
  <c r="D13" i="3"/>
  <c r="D12" i="3"/>
  <c r="D11" i="3"/>
  <c r="D10" i="3"/>
  <c r="D9" i="3"/>
  <c r="D8" i="3"/>
  <c r="D7" i="3"/>
  <c r="B60" i="2"/>
  <c r="C52" i="2" s="1"/>
  <c r="F59" i="2"/>
  <c r="F58" i="2"/>
  <c r="F57" i="2"/>
  <c r="F54" i="2"/>
  <c r="F53" i="2"/>
  <c r="F52" i="2"/>
  <c r="I51" i="2"/>
  <c r="H51" i="2"/>
  <c r="G51" i="2"/>
  <c r="D51" i="2"/>
  <c r="I50" i="2"/>
  <c r="H50" i="2"/>
  <c r="G50" i="2"/>
  <c r="D50" i="2"/>
  <c r="E49" i="2"/>
  <c r="E48" i="2"/>
  <c r="F47" i="2"/>
  <c r="F46" i="2"/>
  <c r="E44" i="2"/>
  <c r="E43" i="2"/>
  <c r="E42" i="2"/>
  <c r="E41" i="2"/>
  <c r="I39" i="2"/>
  <c r="H39" i="2"/>
  <c r="G39" i="2"/>
  <c r="D39" i="2"/>
  <c r="I38" i="2"/>
  <c r="H38" i="2"/>
  <c r="G38" i="2"/>
  <c r="D38" i="2"/>
  <c r="I37" i="2"/>
  <c r="H37" i="2"/>
  <c r="G37" i="2"/>
  <c r="D37" i="2"/>
  <c r="I36" i="2"/>
  <c r="H36" i="2"/>
  <c r="G36" i="2"/>
  <c r="D36" i="2"/>
  <c r="I35" i="2"/>
  <c r="H35" i="2"/>
  <c r="G35" i="2"/>
  <c r="D35" i="2"/>
  <c r="I34" i="2"/>
  <c r="H34" i="2"/>
  <c r="G34" i="2"/>
  <c r="D34" i="2"/>
  <c r="I32" i="2"/>
  <c r="H32" i="2"/>
  <c r="G32" i="2"/>
  <c r="D32" i="2"/>
  <c r="I31" i="2"/>
  <c r="H31" i="2"/>
  <c r="G31" i="2"/>
  <c r="D31" i="2"/>
  <c r="I30" i="2"/>
  <c r="H30" i="2"/>
  <c r="G30" i="2"/>
  <c r="D30" i="2"/>
  <c r="I29" i="2"/>
  <c r="H29" i="2"/>
  <c r="G29" i="2"/>
  <c r="D29" i="2"/>
  <c r="I28" i="2"/>
  <c r="H28" i="2"/>
  <c r="G28" i="2"/>
  <c r="D28" i="2"/>
  <c r="F27" i="2"/>
  <c r="I26" i="2"/>
  <c r="H26" i="2"/>
  <c r="G26" i="2"/>
  <c r="D26" i="2"/>
  <c r="I25" i="2"/>
  <c r="H25" i="2"/>
  <c r="G25" i="2"/>
  <c r="D25" i="2"/>
  <c r="I24" i="2"/>
  <c r="H24" i="2"/>
  <c r="D24" i="2"/>
  <c r="I23" i="2"/>
  <c r="H23" i="2"/>
  <c r="G23" i="2"/>
  <c r="D23" i="2"/>
  <c r="I21" i="2"/>
  <c r="H21" i="2"/>
  <c r="G21" i="2"/>
  <c r="D21" i="2"/>
  <c r="I20" i="2"/>
  <c r="H20" i="2"/>
  <c r="D20" i="2"/>
  <c r="I19" i="2"/>
  <c r="H19" i="2"/>
  <c r="G19" i="2"/>
  <c r="D19" i="2"/>
  <c r="I18" i="2"/>
  <c r="H18" i="2"/>
  <c r="G18" i="2"/>
  <c r="D18" i="2"/>
  <c r="I17" i="2"/>
  <c r="H17" i="2"/>
  <c r="G17" i="2"/>
  <c r="D17" i="2"/>
  <c r="I16" i="2"/>
  <c r="H16" i="2"/>
  <c r="D16" i="2"/>
  <c r="I15" i="2"/>
  <c r="H15" i="2"/>
  <c r="G15" i="2"/>
  <c r="D15" i="2"/>
  <c r="F13" i="2"/>
  <c r="I12" i="2"/>
  <c r="H12" i="2"/>
  <c r="D12" i="2"/>
  <c r="I11" i="2"/>
  <c r="H11" i="2"/>
  <c r="G11" i="2"/>
  <c r="D11" i="2"/>
  <c r="F9" i="2"/>
  <c r="H8" i="2"/>
  <c r="D8" i="2"/>
  <c r="C237" i="3" l="1"/>
  <c r="C47" i="4"/>
  <c r="B150" i="3"/>
  <c r="C151" i="3" s="1"/>
  <c r="C92" i="3" s="1"/>
  <c r="D85" i="3"/>
  <c r="E85" i="3" s="1"/>
  <c r="F85" i="3" s="1"/>
  <c r="G85" i="3" s="1"/>
  <c r="H85" i="3" s="1"/>
  <c r="I85" i="3" s="1"/>
  <c r="J85" i="3" s="1"/>
  <c r="K85" i="3" s="1"/>
  <c r="L85" i="3" s="1"/>
  <c r="M85" i="3" s="1"/>
  <c r="N85" i="3" s="1"/>
  <c r="O85" i="3" s="1"/>
  <c r="P85" i="3" s="1"/>
  <c r="Q85" i="3" s="1"/>
  <c r="R85" i="3" s="1"/>
  <c r="S85" i="3" s="1"/>
  <c r="T85" i="3" s="1"/>
  <c r="U85" i="3" s="1"/>
  <c r="V85" i="3" s="1"/>
  <c r="W85" i="3" s="1"/>
  <c r="X85" i="3" s="1"/>
  <c r="Y85" i="3" s="1"/>
  <c r="Z85" i="3" s="1"/>
  <c r="AA85" i="3" s="1"/>
  <c r="AB85" i="3" s="1"/>
  <c r="AC85" i="3" s="1"/>
  <c r="AD85" i="3" s="1"/>
  <c r="AE85" i="3" s="1"/>
  <c r="AF85" i="3" s="1"/>
  <c r="AG85" i="3" s="1"/>
  <c r="AH85" i="3" s="1"/>
  <c r="AI85" i="3" s="1"/>
  <c r="AJ85" i="3" s="1"/>
  <c r="AK85" i="3" s="1"/>
  <c r="AL85" i="3" s="1"/>
  <c r="AM85" i="3" s="1"/>
  <c r="AN85" i="3" s="1"/>
  <c r="AO85" i="3" s="1"/>
  <c r="AP85" i="3" s="1"/>
  <c r="AQ85" i="3" s="1"/>
  <c r="D84" i="3"/>
  <c r="E84" i="3" s="1"/>
  <c r="F84" i="3" s="1"/>
  <c r="G84" i="3" s="1"/>
  <c r="H84" i="3" s="1"/>
  <c r="I84" i="3" s="1"/>
  <c r="J84" i="3" s="1"/>
  <c r="K84" i="3" s="1"/>
  <c r="L84" i="3" s="1"/>
  <c r="M84" i="3" s="1"/>
  <c r="N84" i="3" s="1"/>
  <c r="O84" i="3" s="1"/>
  <c r="P84" i="3" s="1"/>
  <c r="Q84" i="3" s="1"/>
  <c r="R84" i="3" s="1"/>
  <c r="S84" i="3" s="1"/>
  <c r="T84" i="3" s="1"/>
  <c r="U84" i="3" s="1"/>
  <c r="V84" i="3" s="1"/>
  <c r="W84" i="3" s="1"/>
  <c r="X84" i="3" s="1"/>
  <c r="Y84" i="3" s="1"/>
  <c r="Z84" i="3" s="1"/>
  <c r="AA84" i="3" s="1"/>
  <c r="AB84" i="3" s="1"/>
  <c r="AC84" i="3" s="1"/>
  <c r="AD84" i="3" s="1"/>
  <c r="AE84" i="3" s="1"/>
  <c r="AF84" i="3" s="1"/>
  <c r="AG84" i="3" s="1"/>
  <c r="AH84" i="3" s="1"/>
  <c r="AI84" i="3" s="1"/>
  <c r="AJ84" i="3" s="1"/>
  <c r="AK84" i="3" s="1"/>
  <c r="AL84" i="3" s="1"/>
  <c r="AM84" i="3" s="1"/>
  <c r="AN84" i="3" s="1"/>
  <c r="AO84" i="3" s="1"/>
  <c r="AP84" i="3" s="1"/>
  <c r="AQ84" i="3" s="1"/>
  <c r="D86" i="3"/>
  <c r="E86" i="3" s="1"/>
  <c r="F86" i="3" s="1"/>
  <c r="G86" i="3" s="1"/>
  <c r="H86" i="3" s="1"/>
  <c r="I86" i="3" s="1"/>
  <c r="J86" i="3" s="1"/>
  <c r="K86" i="3" s="1"/>
  <c r="L86" i="3" s="1"/>
  <c r="M86" i="3" s="1"/>
  <c r="N86" i="3" s="1"/>
  <c r="O86" i="3" s="1"/>
  <c r="P86" i="3" s="1"/>
  <c r="Q86" i="3" s="1"/>
  <c r="R86" i="3" s="1"/>
  <c r="S86" i="3" s="1"/>
  <c r="T86" i="3" s="1"/>
  <c r="U86" i="3" s="1"/>
  <c r="V86" i="3" s="1"/>
  <c r="W86" i="3" s="1"/>
  <c r="X86" i="3" s="1"/>
  <c r="Y86" i="3" s="1"/>
  <c r="Z86" i="3" s="1"/>
  <c r="AA86" i="3" s="1"/>
  <c r="AB86" i="3" s="1"/>
  <c r="AC86" i="3" s="1"/>
  <c r="AD86" i="3" s="1"/>
  <c r="AE86" i="3" s="1"/>
  <c r="AF86" i="3" s="1"/>
  <c r="AG86" i="3" s="1"/>
  <c r="AH86" i="3" s="1"/>
  <c r="AI86" i="3" s="1"/>
  <c r="AJ86" i="3" s="1"/>
  <c r="AK86" i="3" s="1"/>
  <c r="AL86" i="3" s="1"/>
  <c r="AM86" i="3" s="1"/>
  <c r="AN86" i="3" s="1"/>
  <c r="AO86" i="3" s="1"/>
  <c r="AP86" i="3" s="1"/>
  <c r="AQ86" i="3" s="1"/>
  <c r="D79" i="3"/>
  <c r="C87" i="3"/>
  <c r="D80" i="3"/>
  <c r="E80" i="3" s="1"/>
  <c r="F80" i="3" s="1"/>
  <c r="G80" i="3" s="1"/>
  <c r="H80" i="3" s="1"/>
  <c r="I80" i="3" s="1"/>
  <c r="J80" i="3" s="1"/>
  <c r="K80" i="3" s="1"/>
  <c r="L80" i="3" s="1"/>
  <c r="M80" i="3" s="1"/>
  <c r="N80" i="3" s="1"/>
  <c r="O80" i="3" s="1"/>
  <c r="P80" i="3" s="1"/>
  <c r="Q80" i="3" s="1"/>
  <c r="R80" i="3" s="1"/>
  <c r="S80" i="3" s="1"/>
  <c r="T80" i="3" s="1"/>
  <c r="U80" i="3" s="1"/>
  <c r="V80" i="3" s="1"/>
  <c r="W80" i="3" s="1"/>
  <c r="X80" i="3" s="1"/>
  <c r="Y80" i="3" s="1"/>
  <c r="Z80" i="3" s="1"/>
  <c r="AA80" i="3" s="1"/>
  <c r="AB80" i="3" s="1"/>
  <c r="AC80" i="3" s="1"/>
  <c r="AD80" i="3" s="1"/>
  <c r="AE80" i="3" s="1"/>
  <c r="AF80" i="3" s="1"/>
  <c r="AG80" i="3" s="1"/>
  <c r="AH80" i="3" s="1"/>
  <c r="AI80" i="3" s="1"/>
  <c r="AJ80" i="3" s="1"/>
  <c r="AK80" i="3" s="1"/>
  <c r="AL80" i="3" s="1"/>
  <c r="AM80" i="3" s="1"/>
  <c r="AN80" i="3" s="1"/>
  <c r="AO80" i="3" s="1"/>
  <c r="AP80" i="3" s="1"/>
  <c r="AQ80" i="3" s="1"/>
  <c r="D81" i="3"/>
  <c r="E81" i="3" s="1"/>
  <c r="F81" i="3" s="1"/>
  <c r="G81" i="3" s="1"/>
  <c r="H81" i="3" s="1"/>
  <c r="I81" i="3" s="1"/>
  <c r="J81" i="3" s="1"/>
  <c r="K81" i="3" s="1"/>
  <c r="L81" i="3" s="1"/>
  <c r="M81" i="3" s="1"/>
  <c r="N81" i="3" s="1"/>
  <c r="O81" i="3" s="1"/>
  <c r="P81" i="3" s="1"/>
  <c r="Q81" i="3" s="1"/>
  <c r="R81" i="3" s="1"/>
  <c r="S81" i="3" s="1"/>
  <c r="T81" i="3" s="1"/>
  <c r="U81" i="3" s="1"/>
  <c r="V81" i="3" s="1"/>
  <c r="W81" i="3" s="1"/>
  <c r="X81" i="3" s="1"/>
  <c r="Y81" i="3" s="1"/>
  <c r="Z81" i="3" s="1"/>
  <c r="AA81" i="3" s="1"/>
  <c r="AB81" i="3" s="1"/>
  <c r="AC81" i="3" s="1"/>
  <c r="AD81" i="3" s="1"/>
  <c r="AE81" i="3" s="1"/>
  <c r="AF81" i="3" s="1"/>
  <c r="AG81" i="3" s="1"/>
  <c r="AH81" i="3" s="1"/>
  <c r="AI81" i="3" s="1"/>
  <c r="AJ81" i="3" s="1"/>
  <c r="AK81" i="3" s="1"/>
  <c r="AL81" i="3" s="1"/>
  <c r="AM81" i="3" s="1"/>
  <c r="AN81" i="3" s="1"/>
  <c r="AO81" i="3" s="1"/>
  <c r="AP81" i="3" s="1"/>
  <c r="AQ81" i="3" s="1"/>
  <c r="D82" i="3"/>
  <c r="E82" i="3" s="1"/>
  <c r="F82" i="3" s="1"/>
  <c r="G82" i="3" s="1"/>
  <c r="H82" i="3" s="1"/>
  <c r="I82" i="3" s="1"/>
  <c r="J82" i="3" s="1"/>
  <c r="K82" i="3" s="1"/>
  <c r="L82" i="3" s="1"/>
  <c r="M82" i="3" s="1"/>
  <c r="N82" i="3" s="1"/>
  <c r="O82" i="3" s="1"/>
  <c r="P82" i="3" s="1"/>
  <c r="Q82" i="3" s="1"/>
  <c r="R82" i="3" s="1"/>
  <c r="S82" i="3" s="1"/>
  <c r="T82" i="3" s="1"/>
  <c r="U82" i="3" s="1"/>
  <c r="V82" i="3" s="1"/>
  <c r="W82" i="3" s="1"/>
  <c r="X82" i="3" s="1"/>
  <c r="Y82" i="3" s="1"/>
  <c r="Z82" i="3" s="1"/>
  <c r="AA82" i="3" s="1"/>
  <c r="AB82" i="3" s="1"/>
  <c r="AC82" i="3" s="1"/>
  <c r="AD82" i="3" s="1"/>
  <c r="AE82" i="3" s="1"/>
  <c r="AF82" i="3" s="1"/>
  <c r="AG82" i="3" s="1"/>
  <c r="AH82" i="3" s="1"/>
  <c r="AI82" i="3" s="1"/>
  <c r="AJ82" i="3" s="1"/>
  <c r="AK82" i="3" s="1"/>
  <c r="AL82" i="3" s="1"/>
  <c r="AM82" i="3" s="1"/>
  <c r="AN82" i="3" s="1"/>
  <c r="AO82" i="3" s="1"/>
  <c r="AP82" i="3" s="1"/>
  <c r="AQ82" i="3" s="1"/>
  <c r="D83" i="3"/>
  <c r="E83" i="3" s="1"/>
  <c r="F83" i="3" s="1"/>
  <c r="G83" i="3" s="1"/>
  <c r="H83" i="3" s="1"/>
  <c r="I83" i="3" s="1"/>
  <c r="J83" i="3" s="1"/>
  <c r="K83" i="3" s="1"/>
  <c r="L83" i="3" s="1"/>
  <c r="M83" i="3" s="1"/>
  <c r="N83" i="3" s="1"/>
  <c r="O83" i="3" s="1"/>
  <c r="P83" i="3" s="1"/>
  <c r="Q83" i="3" s="1"/>
  <c r="R83" i="3" s="1"/>
  <c r="S83" i="3" s="1"/>
  <c r="T83" i="3" s="1"/>
  <c r="U83" i="3" s="1"/>
  <c r="V83" i="3" s="1"/>
  <c r="W83" i="3" s="1"/>
  <c r="X83" i="3" s="1"/>
  <c r="Y83" i="3" s="1"/>
  <c r="Z83" i="3" s="1"/>
  <c r="AA83" i="3" s="1"/>
  <c r="AB83" i="3" s="1"/>
  <c r="AC83" i="3" s="1"/>
  <c r="AD83" i="3" s="1"/>
  <c r="AE83" i="3" s="1"/>
  <c r="AF83" i="3" s="1"/>
  <c r="AG83" i="3" s="1"/>
  <c r="AH83" i="3" s="1"/>
  <c r="AI83" i="3" s="1"/>
  <c r="AJ83" i="3" s="1"/>
  <c r="AK83" i="3" s="1"/>
  <c r="AL83" i="3" s="1"/>
  <c r="AM83" i="3" s="1"/>
  <c r="AN83" i="3" s="1"/>
  <c r="AO83" i="3" s="1"/>
  <c r="AP83" i="3" s="1"/>
  <c r="AQ83" i="3" s="1"/>
  <c r="C212" i="3"/>
  <c r="D16" i="5"/>
  <c r="C93" i="3"/>
  <c r="C94" i="3"/>
  <c r="D19" i="3"/>
  <c r="C65" i="3" s="1"/>
  <c r="D65" i="3" s="1"/>
  <c r="E26" i="3"/>
  <c r="C36" i="3" s="1"/>
  <c r="C196" i="3"/>
  <c r="C164" i="3"/>
  <c r="C165" i="3" s="1"/>
  <c r="C166" i="3" s="1"/>
  <c r="E181" i="3"/>
  <c r="F146" i="3"/>
  <c r="G146" i="3" s="1"/>
  <c r="C174" i="3"/>
  <c r="C175" i="3" s="1"/>
  <c r="C176" i="3" s="1"/>
  <c r="E31" i="3"/>
  <c r="C37" i="3" s="1"/>
  <c r="C71" i="3" s="1"/>
  <c r="D71" i="3" s="1"/>
  <c r="E71" i="3" s="1"/>
  <c r="F71" i="3" s="1"/>
  <c r="G71" i="3" s="1"/>
  <c r="H71" i="3" s="1"/>
  <c r="I71" i="3" s="1"/>
  <c r="J71" i="3" s="1"/>
  <c r="K71" i="3" s="1"/>
  <c r="L71" i="3" s="1"/>
  <c r="M71" i="3" s="1"/>
  <c r="N71" i="3" s="1"/>
  <c r="O71" i="3" s="1"/>
  <c r="P71" i="3" s="1"/>
  <c r="Q71" i="3" s="1"/>
  <c r="R71" i="3" s="1"/>
  <c r="S71" i="3" s="1"/>
  <c r="T71" i="3" s="1"/>
  <c r="U71" i="3" s="1"/>
  <c r="V71" i="3" s="1"/>
  <c r="W71" i="3" s="1"/>
  <c r="X71" i="3" s="1"/>
  <c r="Y71" i="3" s="1"/>
  <c r="Z71" i="3" s="1"/>
  <c r="AA71" i="3" s="1"/>
  <c r="AB71" i="3" s="1"/>
  <c r="AC71" i="3" s="1"/>
  <c r="AD71" i="3" s="1"/>
  <c r="AE71" i="3" s="1"/>
  <c r="AF71" i="3" s="1"/>
  <c r="AG71" i="3" s="1"/>
  <c r="AH71" i="3" s="1"/>
  <c r="AI71" i="3" s="1"/>
  <c r="AJ71" i="3" s="1"/>
  <c r="AK71" i="3" s="1"/>
  <c r="AL71" i="3" s="1"/>
  <c r="AM71" i="3" s="1"/>
  <c r="AN71" i="3" s="1"/>
  <c r="AO71" i="3" s="1"/>
  <c r="AP71" i="3" s="1"/>
  <c r="AQ71" i="3" s="1"/>
  <c r="C11" i="2"/>
  <c r="C13" i="2"/>
  <c r="G60" i="2"/>
  <c r="C21" i="2"/>
  <c r="C58" i="2"/>
  <c r="C48" i="2"/>
  <c r="I60" i="2"/>
  <c r="E6" i="5" s="1"/>
  <c r="E7" i="5" s="1"/>
  <c r="E10" i="5" s="1"/>
  <c r="E13" i="5" s="1"/>
  <c r="E17" i="5" s="1"/>
  <c r="E19" i="5" s="1"/>
  <c r="D60" i="2"/>
  <c r="C39" i="5" s="1"/>
  <c r="C23" i="2"/>
  <c r="E60" i="2"/>
  <c r="C16" i="2"/>
  <c r="F60" i="2"/>
  <c r="H60" i="2"/>
  <c r="D6" i="5" s="1"/>
  <c r="C32" i="2"/>
  <c r="C17" i="2"/>
  <c r="C30" i="2"/>
  <c r="C41" i="2"/>
  <c r="C24" i="2"/>
  <c r="C35" i="2"/>
  <c r="C18" i="2"/>
  <c r="C31" i="2"/>
  <c r="C57" i="2"/>
  <c r="C8" i="2"/>
  <c r="C15" i="2"/>
  <c r="C20" i="2"/>
  <c r="C37" i="2"/>
  <c r="C59" i="2"/>
  <c r="C12" i="2"/>
  <c r="C27" i="2"/>
  <c r="C9" i="2"/>
  <c r="C19" i="2"/>
  <c r="C51" i="2"/>
  <c r="C55" i="2"/>
  <c r="C46" i="2"/>
  <c r="D53" i="3"/>
  <c r="C26" i="2"/>
  <c r="C29" i="2"/>
  <c r="C47" i="2"/>
  <c r="D51" i="3"/>
  <c r="D43" i="3"/>
  <c r="D55" i="3"/>
  <c r="D54" i="3"/>
  <c r="C38" i="2"/>
  <c r="C42" i="2"/>
  <c r="C49" i="2"/>
  <c r="D44" i="3"/>
  <c r="D57" i="3"/>
  <c r="D89" i="3"/>
  <c r="E89" i="3" s="1"/>
  <c r="F89" i="3" s="1"/>
  <c r="G89" i="3" s="1"/>
  <c r="H89" i="3" s="1"/>
  <c r="I89" i="3" s="1"/>
  <c r="J89" i="3" s="1"/>
  <c r="K89" i="3" s="1"/>
  <c r="L89" i="3" s="1"/>
  <c r="M89" i="3" s="1"/>
  <c r="N89" i="3" s="1"/>
  <c r="O89" i="3" s="1"/>
  <c r="P89" i="3" s="1"/>
  <c r="Q89" i="3" s="1"/>
  <c r="R89" i="3" s="1"/>
  <c r="S89" i="3" s="1"/>
  <c r="T89" i="3" s="1"/>
  <c r="U89" i="3" s="1"/>
  <c r="V89" i="3" s="1"/>
  <c r="W89" i="3" s="1"/>
  <c r="X89" i="3" s="1"/>
  <c r="Y89" i="3" s="1"/>
  <c r="Z89" i="3" s="1"/>
  <c r="AA89" i="3" s="1"/>
  <c r="AB89" i="3" s="1"/>
  <c r="AC89" i="3" s="1"/>
  <c r="AD89" i="3" s="1"/>
  <c r="AE89" i="3" s="1"/>
  <c r="AF89" i="3" s="1"/>
  <c r="AG89" i="3" s="1"/>
  <c r="AH89" i="3" s="1"/>
  <c r="AI89" i="3" s="1"/>
  <c r="AJ89" i="3" s="1"/>
  <c r="AK89" i="3" s="1"/>
  <c r="AL89" i="3" s="1"/>
  <c r="AM89" i="3" s="1"/>
  <c r="AN89" i="3" s="1"/>
  <c r="AO89" i="3" s="1"/>
  <c r="AP89" i="3" s="1"/>
  <c r="AQ89" i="3" s="1"/>
  <c r="C54" i="4"/>
  <c r="C56" i="5"/>
  <c r="D45" i="3"/>
  <c r="C36" i="2"/>
  <c r="C43" i="2"/>
  <c r="C50" i="2"/>
  <c r="C53" i="2"/>
  <c r="C60" i="2"/>
  <c r="D257" i="3" a="1"/>
  <c r="D257" i="3" s="1"/>
  <c r="D255" i="3"/>
  <c r="D259" i="3"/>
  <c r="D251" i="3"/>
  <c r="D137" i="3"/>
  <c r="D56" i="3"/>
  <c r="D46" i="3"/>
  <c r="D52" i="3"/>
  <c r="F4" i="2"/>
  <c r="C25" i="2"/>
  <c r="C28" i="2"/>
  <c r="D48" i="3"/>
  <c r="E63" i="3"/>
  <c r="C34" i="2"/>
  <c r="C44" i="2"/>
  <c r="C54" i="2"/>
  <c r="D49" i="3"/>
  <c r="C39" i="2"/>
  <c r="D50" i="3"/>
  <c r="D88" i="3"/>
  <c r="E88" i="3" s="1"/>
  <c r="F88" i="3" s="1"/>
  <c r="G88" i="3" s="1"/>
  <c r="H88" i="3" s="1"/>
  <c r="I88" i="3" s="1"/>
  <c r="J88" i="3" s="1"/>
  <c r="K88" i="3" s="1"/>
  <c r="L88" i="3" s="1"/>
  <c r="M88" i="3" s="1"/>
  <c r="N88" i="3" s="1"/>
  <c r="O88" i="3" s="1"/>
  <c r="P88" i="3" s="1"/>
  <c r="Q88" i="3" s="1"/>
  <c r="R88" i="3" s="1"/>
  <c r="S88" i="3" s="1"/>
  <c r="T88" i="3" s="1"/>
  <c r="U88" i="3" s="1"/>
  <c r="V88" i="3" s="1"/>
  <c r="W88" i="3" s="1"/>
  <c r="X88" i="3" s="1"/>
  <c r="Y88" i="3" s="1"/>
  <c r="Z88" i="3" s="1"/>
  <c r="AA88" i="3" s="1"/>
  <c r="AB88" i="3" s="1"/>
  <c r="AC88" i="3" s="1"/>
  <c r="AD88" i="3" s="1"/>
  <c r="AE88" i="3" s="1"/>
  <c r="AF88" i="3" s="1"/>
  <c r="AG88" i="3" s="1"/>
  <c r="AH88" i="3" s="1"/>
  <c r="AI88" i="3" s="1"/>
  <c r="AJ88" i="3" s="1"/>
  <c r="AK88" i="3" s="1"/>
  <c r="AL88" i="3" s="1"/>
  <c r="AM88" i="3" s="1"/>
  <c r="AN88" i="3" s="1"/>
  <c r="AO88" i="3" s="1"/>
  <c r="AP88" i="3" s="1"/>
  <c r="AQ88" i="3" s="1"/>
  <c r="D204" i="3"/>
  <c r="D181" i="3"/>
  <c r="E204" i="3"/>
  <c r="C59" i="5"/>
  <c r="C40" i="5"/>
  <c r="C36" i="5"/>
  <c r="B230" i="3"/>
  <c r="B224" i="3"/>
  <c r="C225" i="3" s="1"/>
  <c r="C226" i="3"/>
  <c r="F50" i="5"/>
  <c r="C50" i="5"/>
  <c r="F51" i="5" s="1"/>
  <c r="C239" i="3"/>
  <c r="C152" i="3" l="1"/>
  <c r="C153" i="3" s="1"/>
  <c r="C154" i="3" s="1"/>
  <c r="D67" i="3"/>
  <c r="D68" i="3" s="1"/>
  <c r="E65" i="3"/>
  <c r="E79" i="3"/>
  <c r="D87" i="3"/>
  <c r="C70" i="3"/>
  <c r="C72" i="3" s="1"/>
  <c r="C73" i="3" s="1"/>
  <c r="F181" i="3"/>
  <c r="F204" i="3"/>
  <c r="F158" i="3" s="1"/>
  <c r="F186" i="3" s="1"/>
  <c r="C35" i="3"/>
  <c r="C39" i="3" s="1"/>
  <c r="C67" i="3"/>
  <c r="C68" i="3" s="1"/>
  <c r="D173" i="3"/>
  <c r="D174" i="3"/>
  <c r="C41" i="5"/>
  <c r="C6" i="5"/>
  <c r="C7" i="5" s="1"/>
  <c r="C10" i="5" s="1"/>
  <c r="C13" i="5" s="1"/>
  <c r="C17" i="5" s="1"/>
  <c r="C19" i="5" s="1"/>
  <c r="C21" i="5" s="1" a="1"/>
  <c r="C21" i="5" s="1"/>
  <c r="C22" i="5" s="1"/>
  <c r="C23" i="5" s="1"/>
  <c r="C25" i="5" s="1"/>
  <c r="C26" i="5" s="1"/>
  <c r="J19" i="4" s="1"/>
  <c r="C51" i="4" s="1" a="1"/>
  <c r="C51" i="4" s="1"/>
  <c r="C227" i="3"/>
  <c r="C228" i="3" s="1"/>
  <c r="C229" i="3" s="1"/>
  <c r="C230" i="3" s="1"/>
  <c r="D226" i="3" s="1"/>
  <c r="C96" i="3"/>
  <c r="G181" i="3"/>
  <c r="G204" i="3"/>
  <c r="H146" i="3"/>
  <c r="D158" i="3"/>
  <c r="D186" i="3" s="1"/>
  <c r="D94" i="3" s="1"/>
  <c r="E257" i="3" a="1"/>
  <c r="E257" i="3" s="1"/>
  <c r="E259" i="3"/>
  <c r="E255" i="3"/>
  <c r="E137" i="3"/>
  <c r="E116" i="3"/>
  <c r="E251" i="3" s="1"/>
  <c r="F63" i="3"/>
  <c r="D119" i="3"/>
  <c r="C60" i="5"/>
  <c r="F52" i="5" s="1"/>
  <c r="F53" i="5" s="1"/>
  <c r="F56" i="5" s="1"/>
  <c r="F58" i="5" s="1"/>
  <c r="C52" i="5" s="1"/>
  <c r="E158" i="3"/>
  <c r="E186" i="3" s="1"/>
  <c r="E94" i="3" s="1"/>
  <c r="D7" i="5"/>
  <c r="D10" i="5" s="1"/>
  <c r="D13" i="5" s="1"/>
  <c r="D17" i="5" s="1"/>
  <c r="D19" i="5" s="1"/>
  <c r="D164" i="3"/>
  <c r="D163" i="3"/>
  <c r="G136" i="3" l="1"/>
  <c r="F136" i="3"/>
  <c r="H136" i="3"/>
  <c r="I136" i="3"/>
  <c r="J136" i="3"/>
  <c r="D136" i="3"/>
  <c r="K136" i="3"/>
  <c r="C136" i="3"/>
  <c r="C53" i="5" s="1"/>
  <c r="L136" i="3"/>
  <c r="E136" i="3"/>
  <c r="F79" i="3"/>
  <c r="E87" i="3"/>
  <c r="F65" i="3"/>
  <c r="E67" i="3"/>
  <c r="E68" i="3" s="1"/>
  <c r="D70" i="3"/>
  <c r="E70" i="3" s="1"/>
  <c r="F94" i="3"/>
  <c r="E57" i="3"/>
  <c r="E54" i="3"/>
  <c r="D225" i="3"/>
  <c r="D96" i="3" s="1"/>
  <c r="H181" i="3"/>
  <c r="H204" i="3"/>
  <c r="I146" i="3"/>
  <c r="C52" i="4"/>
  <c r="C59" i="4"/>
  <c r="B259" i="3"/>
  <c r="B140" i="3"/>
  <c r="D152" i="3"/>
  <c r="D151" i="3"/>
  <c r="D93" i="3"/>
  <c r="D165" i="3"/>
  <c r="D166" i="3" s="1"/>
  <c r="G158" i="3"/>
  <c r="G186" i="3" s="1"/>
  <c r="G94" i="3" s="1"/>
  <c r="F257" i="3" a="1"/>
  <c r="F257" i="3" s="1"/>
  <c r="F259" i="3"/>
  <c r="F255" i="3"/>
  <c r="F116" i="3"/>
  <c r="F251" i="3" s="1"/>
  <c r="F137" i="3"/>
  <c r="G63" i="3"/>
  <c r="E119" i="3"/>
  <c r="C74" i="3"/>
  <c r="C76" i="3" s="1"/>
  <c r="E43" i="3" s="1"/>
  <c r="E28" i="4"/>
  <c r="G25" i="4" s="1"/>
  <c r="E32" i="4" l="1"/>
  <c r="E33" i="4"/>
  <c r="G65" i="3"/>
  <c r="F67" i="3"/>
  <c r="F68" i="3" s="1"/>
  <c r="G79" i="3"/>
  <c r="F87" i="3"/>
  <c r="D72" i="3"/>
  <c r="F70" i="3"/>
  <c r="E72" i="3"/>
  <c r="D227" i="3"/>
  <c r="D228" i="3" s="1"/>
  <c r="D229" i="3" s="1"/>
  <c r="D230" i="3" s="1"/>
  <c r="E226" i="3" s="1"/>
  <c r="C42" i="5"/>
  <c r="C43" i="5"/>
  <c r="C90" i="3"/>
  <c r="G255" i="3"/>
  <c r="G259" i="3"/>
  <c r="G257" i="3" a="1"/>
  <c r="G257" i="3" s="1"/>
  <c r="G116" i="3"/>
  <c r="G251" i="3" s="1"/>
  <c r="G137" i="3"/>
  <c r="H63" i="3"/>
  <c r="I204" i="3"/>
  <c r="I181" i="3"/>
  <c r="J146" i="3"/>
  <c r="H158" i="3"/>
  <c r="H186" i="3" s="1"/>
  <c r="H94" i="3" s="1"/>
  <c r="D153" i="3"/>
  <c r="D92" i="3"/>
  <c r="E164" i="3"/>
  <c r="E163" i="3"/>
  <c r="C55" i="4"/>
  <c r="C56" i="4"/>
  <c r="F119" i="3"/>
  <c r="C104" i="3" l="1"/>
  <c r="H79" i="3"/>
  <c r="G87" i="3"/>
  <c r="H65" i="3"/>
  <c r="G67" i="3"/>
  <c r="G68" i="3" s="1"/>
  <c r="E73" i="3"/>
  <c r="E74" i="3" s="1"/>
  <c r="D73" i="3"/>
  <c r="D74" i="3" s="1"/>
  <c r="G70" i="3"/>
  <c r="F72" i="3"/>
  <c r="F73" i="3" s="1"/>
  <c r="E225" i="3"/>
  <c r="E227" i="3" s="1"/>
  <c r="E228" i="3" s="1"/>
  <c r="E229" i="3" s="1"/>
  <c r="E230" i="3" s="1"/>
  <c r="J204" i="3"/>
  <c r="J181" i="3"/>
  <c r="K146" i="3"/>
  <c r="C247" i="3"/>
  <c r="E165" i="3"/>
  <c r="E166" i="3" s="1"/>
  <c r="C45" i="5"/>
  <c r="C115" i="3" s="1"/>
  <c r="AN115" i="3"/>
  <c r="AM115" i="3"/>
  <c r="AL115" i="3"/>
  <c r="AK115" i="3"/>
  <c r="AJ115" i="3"/>
  <c r="AI115" i="3"/>
  <c r="AH115" i="3"/>
  <c r="AE115" i="3"/>
  <c r="AO115" i="3"/>
  <c r="AG115" i="3"/>
  <c r="AF115" i="3"/>
  <c r="AD115" i="3"/>
  <c r="D154" i="3"/>
  <c r="I158" i="3"/>
  <c r="I186" i="3" s="1"/>
  <c r="I94" i="3" s="1"/>
  <c r="H255" i="3"/>
  <c r="H259" i="3"/>
  <c r="H257" i="3" a="1"/>
  <c r="H257" i="3" s="1"/>
  <c r="H116" i="3"/>
  <c r="H251" i="3" s="1"/>
  <c r="H137" i="3"/>
  <c r="I63" i="3"/>
  <c r="G119" i="3"/>
  <c r="I79" i="3" l="1"/>
  <c r="H87" i="3"/>
  <c r="I65" i="3"/>
  <c r="H67" i="3"/>
  <c r="H68" i="3" s="1"/>
  <c r="D175" i="3"/>
  <c r="D176" i="3" s="1"/>
  <c r="E174" i="3" s="1"/>
  <c r="D76" i="3"/>
  <c r="F74" i="3"/>
  <c r="H70" i="3"/>
  <c r="G72" i="3"/>
  <c r="G73" i="3" s="1"/>
  <c r="E96" i="3"/>
  <c r="AB115" i="3"/>
  <c r="P115" i="3"/>
  <c r="D115" i="3"/>
  <c r="AA115" i="3"/>
  <c r="O115" i="3"/>
  <c r="C249" i="3"/>
  <c r="Z115" i="3"/>
  <c r="N115" i="3"/>
  <c r="Y115" i="3"/>
  <c r="M115" i="3"/>
  <c r="X115" i="3"/>
  <c r="L115" i="3"/>
  <c r="V115" i="3"/>
  <c r="J115" i="3"/>
  <c r="S115" i="3"/>
  <c r="G115" i="3"/>
  <c r="Q115" i="3"/>
  <c r="K115" i="3"/>
  <c r="I115" i="3"/>
  <c r="H115" i="3"/>
  <c r="F115" i="3"/>
  <c r="E115" i="3"/>
  <c r="AC115" i="3"/>
  <c r="U115" i="3"/>
  <c r="W115" i="3"/>
  <c r="T115" i="3"/>
  <c r="R115" i="3"/>
  <c r="K181" i="3"/>
  <c r="K204" i="3"/>
  <c r="L146" i="3"/>
  <c r="F164" i="3"/>
  <c r="F163" i="3"/>
  <c r="F226" i="3"/>
  <c r="F225" i="3"/>
  <c r="E152" i="3"/>
  <c r="E151" i="3"/>
  <c r="J158" i="3"/>
  <c r="E76" i="3"/>
  <c r="E90" i="3" s="1"/>
  <c r="I259" i="3"/>
  <c r="I257" i="3" a="1"/>
  <c r="I257" i="3" s="1"/>
  <c r="I116" i="3"/>
  <c r="I251" i="3" s="1"/>
  <c r="I137" i="3"/>
  <c r="I255" i="3"/>
  <c r="J63" i="3"/>
  <c r="H119" i="3"/>
  <c r="J65" i="3" l="1"/>
  <c r="I67" i="3"/>
  <c r="I68" i="3" s="1"/>
  <c r="D90" i="3"/>
  <c r="D104" i="3" s="1"/>
  <c r="J79" i="3"/>
  <c r="I87" i="3"/>
  <c r="E173" i="3"/>
  <c r="E93" i="3" s="1"/>
  <c r="E175" i="3"/>
  <c r="E176" i="3" s="1"/>
  <c r="G74" i="3"/>
  <c r="I70" i="3"/>
  <c r="H72" i="3"/>
  <c r="I119" i="3"/>
  <c r="D249" i="3"/>
  <c r="E249" i="3" s="1"/>
  <c r="F249" i="3" s="1"/>
  <c r="G249" i="3" s="1"/>
  <c r="H249" i="3" s="1"/>
  <c r="I249" i="3" s="1"/>
  <c r="J249" i="3" s="1"/>
  <c r="K249" i="3" s="1"/>
  <c r="L249" i="3" s="1"/>
  <c r="M249" i="3" s="1"/>
  <c r="N249" i="3" s="1"/>
  <c r="O249" i="3" s="1"/>
  <c r="P249" i="3" s="1"/>
  <c r="Q249" i="3" s="1"/>
  <c r="R249" i="3" s="1"/>
  <c r="S249" i="3" s="1"/>
  <c r="T249" i="3" s="1"/>
  <c r="U249" i="3" s="1"/>
  <c r="V249" i="3" s="1"/>
  <c r="W249" i="3" s="1"/>
  <c r="X249" i="3" s="1"/>
  <c r="Y249" i="3" s="1"/>
  <c r="Z249" i="3" s="1"/>
  <c r="AA249" i="3" s="1"/>
  <c r="AB249" i="3" s="1"/>
  <c r="AC249" i="3" s="1"/>
  <c r="AD249" i="3" s="1"/>
  <c r="AE249" i="3" s="1"/>
  <c r="AF249" i="3" s="1"/>
  <c r="AG249" i="3" s="1"/>
  <c r="AH249" i="3" s="1"/>
  <c r="AI249" i="3" s="1"/>
  <c r="AJ249" i="3" s="1"/>
  <c r="AK249" i="3" s="1"/>
  <c r="AL249" i="3" s="1"/>
  <c r="AM249" i="3" s="1"/>
  <c r="AN249" i="3" s="1"/>
  <c r="AO249" i="3" s="1"/>
  <c r="AP249" i="3" s="1"/>
  <c r="AQ249" i="3" s="1"/>
  <c r="F165" i="3"/>
  <c r="F166" i="3" s="1"/>
  <c r="F76" i="3"/>
  <c r="F90" i="3" s="1"/>
  <c r="E247" i="3"/>
  <c r="K158" i="3"/>
  <c r="J186" i="3"/>
  <c r="J94" i="3" s="1"/>
  <c r="L181" i="3"/>
  <c r="L204" i="3"/>
  <c r="M146" i="3"/>
  <c r="F227" i="3"/>
  <c r="F228" i="3" s="1"/>
  <c r="F229" i="3" s="1"/>
  <c r="F230" i="3" s="1"/>
  <c r="F96" i="3"/>
  <c r="J259" i="3"/>
  <c r="J255" i="3"/>
  <c r="J257" i="3" a="1"/>
  <c r="J257" i="3" s="1"/>
  <c r="J116" i="3"/>
  <c r="J251" i="3" s="1"/>
  <c r="J137" i="3"/>
  <c r="K63" i="3"/>
  <c r="E153" i="3"/>
  <c r="E92" i="3"/>
  <c r="E104" i="3"/>
  <c r="K79" i="3" l="1"/>
  <c r="J87" i="3"/>
  <c r="D247" i="3"/>
  <c r="J67" i="3"/>
  <c r="J68" i="3" s="1"/>
  <c r="K65" i="3"/>
  <c r="F173" i="3"/>
  <c r="F93" i="3" s="1"/>
  <c r="F174" i="3"/>
  <c r="H73" i="3"/>
  <c r="H74" i="3" s="1"/>
  <c r="F175" i="3"/>
  <c r="F176" i="3" s="1"/>
  <c r="J70" i="3"/>
  <c r="I72" i="3"/>
  <c r="G76" i="3"/>
  <c r="G90" i="3" s="1"/>
  <c r="E154" i="3"/>
  <c r="G164" i="3"/>
  <c r="G163" i="3"/>
  <c r="M181" i="3"/>
  <c r="M204" i="3"/>
  <c r="N146" i="3"/>
  <c r="G225" i="3"/>
  <c r="G226" i="3"/>
  <c r="F247" i="3"/>
  <c r="K259" i="3"/>
  <c r="K257" i="3" a="1"/>
  <c r="K257" i="3" s="1"/>
  <c r="K255" i="3"/>
  <c r="K116" i="3"/>
  <c r="K251" i="3" s="1"/>
  <c r="K137" i="3"/>
  <c r="L63" i="3"/>
  <c r="J119" i="3"/>
  <c r="K186" i="3"/>
  <c r="K94" i="3" s="1"/>
  <c r="L158" i="3"/>
  <c r="K67" i="3" l="1"/>
  <c r="K68" i="3" s="1"/>
  <c r="L65" i="3"/>
  <c r="L79" i="3"/>
  <c r="K87" i="3"/>
  <c r="G173" i="3"/>
  <c r="G93" i="3" s="1"/>
  <c r="I73" i="3"/>
  <c r="I74" i="3" s="1"/>
  <c r="G174" i="3"/>
  <c r="G175" i="3"/>
  <c r="G176" i="3" s="1"/>
  <c r="K70" i="3"/>
  <c r="J72" i="3"/>
  <c r="L257" i="3" a="1"/>
  <c r="L257" i="3" s="1"/>
  <c r="L259" i="3"/>
  <c r="L255" i="3"/>
  <c r="L116" i="3"/>
  <c r="L251" i="3" s="1"/>
  <c r="L137" i="3"/>
  <c r="M63" i="3"/>
  <c r="G247" i="3"/>
  <c r="G227" i="3"/>
  <c r="G228" i="3" s="1"/>
  <c r="G229" i="3" s="1"/>
  <c r="G230" i="3" s="1"/>
  <c r="G96" i="3"/>
  <c r="F152" i="3"/>
  <c r="F151" i="3"/>
  <c r="N204" i="3"/>
  <c r="O146" i="3"/>
  <c r="N181" i="3"/>
  <c r="G165" i="3"/>
  <c r="G166" i="3" s="1"/>
  <c r="H76" i="3"/>
  <c r="H90" i="3" s="1"/>
  <c r="K119" i="3"/>
  <c r="L186" i="3"/>
  <c r="L94" i="3" s="1"/>
  <c r="M158" i="3"/>
  <c r="H174" i="3" l="1"/>
  <c r="M79" i="3"/>
  <c r="L87" i="3"/>
  <c r="L67" i="3"/>
  <c r="L68" i="3" s="1"/>
  <c r="M65" i="3"/>
  <c r="J73" i="3"/>
  <c r="J74" i="3" s="1"/>
  <c r="H173" i="3"/>
  <c r="H175" i="3" s="1"/>
  <c r="H176" i="3" s="1"/>
  <c r="I174" i="3" s="1"/>
  <c r="L70" i="3"/>
  <c r="K72" i="3"/>
  <c r="I76" i="3"/>
  <c r="I90" i="3" s="1"/>
  <c r="H225" i="3"/>
  <c r="H226" i="3"/>
  <c r="H247" i="3"/>
  <c r="M255" i="3"/>
  <c r="M259" i="3"/>
  <c r="M257" i="3" a="1"/>
  <c r="M257" i="3" s="1"/>
  <c r="M116" i="3"/>
  <c r="M251" i="3" s="1"/>
  <c r="M137" i="3"/>
  <c r="N63" i="3"/>
  <c r="O204" i="3"/>
  <c r="P146" i="3"/>
  <c r="O181" i="3"/>
  <c r="L119" i="3"/>
  <c r="H164" i="3"/>
  <c r="H163" i="3"/>
  <c r="F153" i="3"/>
  <c r="F92" i="3"/>
  <c r="F104" i="3"/>
  <c r="M186" i="3"/>
  <c r="M94" i="3" s="1"/>
  <c r="N158" i="3"/>
  <c r="N79" i="3" l="1"/>
  <c r="M87" i="3"/>
  <c r="N65" i="3"/>
  <c r="M67" i="3"/>
  <c r="M68" i="3" s="1"/>
  <c r="K73" i="3"/>
  <c r="K74" i="3" s="1"/>
  <c r="I173" i="3"/>
  <c r="I175" i="3"/>
  <c r="I176" i="3" s="1"/>
  <c r="M70" i="3"/>
  <c r="L72" i="3"/>
  <c r="J76" i="3"/>
  <c r="J90" i="3" s="1"/>
  <c r="I247" i="3"/>
  <c r="P204" i="3"/>
  <c r="P181" i="3"/>
  <c r="Q146" i="3"/>
  <c r="O158" i="3"/>
  <c r="N186" i="3"/>
  <c r="N94" i="3" s="1"/>
  <c r="N255" i="3"/>
  <c r="N259" i="3"/>
  <c r="N257" i="3" a="1"/>
  <c r="N257" i="3" s="1"/>
  <c r="N137" i="3"/>
  <c r="N116" i="3"/>
  <c r="N251" i="3" s="1"/>
  <c r="O63" i="3"/>
  <c r="M119" i="3"/>
  <c r="H227" i="3"/>
  <c r="H228" i="3" s="1"/>
  <c r="H229" i="3" s="1"/>
  <c r="H230" i="3" s="1"/>
  <c r="H96" i="3"/>
  <c r="F154" i="3"/>
  <c r="H93" i="3"/>
  <c r="H165" i="3"/>
  <c r="H166" i="3" s="1"/>
  <c r="O65" i="3" l="1"/>
  <c r="N67" i="3"/>
  <c r="N68" i="3" s="1"/>
  <c r="O79" i="3"/>
  <c r="N87" i="3"/>
  <c r="J174" i="3"/>
  <c r="J173" i="3"/>
  <c r="J175" i="3" s="1"/>
  <c r="J176" i="3" s="1"/>
  <c r="K173" i="3" s="1"/>
  <c r="K175" i="3" s="1"/>
  <c r="K176" i="3" s="1"/>
  <c r="L73" i="3"/>
  <c r="L74" i="3" s="1"/>
  <c r="N70" i="3"/>
  <c r="M72" i="3"/>
  <c r="K76" i="3"/>
  <c r="K90" i="3" s="1"/>
  <c r="N119" i="3"/>
  <c r="I164" i="3"/>
  <c r="I163" i="3"/>
  <c r="G151" i="3"/>
  <c r="G152" i="3"/>
  <c r="P158" i="3"/>
  <c r="O186" i="3"/>
  <c r="O94" i="3" s="1"/>
  <c r="I225" i="3"/>
  <c r="I226" i="3"/>
  <c r="J247" i="3"/>
  <c r="Q204" i="3"/>
  <c r="R146" i="3"/>
  <c r="Q181" i="3"/>
  <c r="O255" i="3"/>
  <c r="O257" i="3" a="1"/>
  <c r="O257" i="3" s="1"/>
  <c r="O259" i="3"/>
  <c r="O137" i="3"/>
  <c r="P63" i="3"/>
  <c r="O116" i="3"/>
  <c r="O251" i="3" s="1"/>
  <c r="P79" i="3" l="1"/>
  <c r="O87" i="3"/>
  <c r="P65" i="3"/>
  <c r="O67" i="3"/>
  <c r="O68" i="3" s="1"/>
  <c r="K174" i="3"/>
  <c r="M73" i="3"/>
  <c r="M74" i="3" s="1"/>
  <c r="O70" i="3"/>
  <c r="N72" i="3"/>
  <c r="L76" i="3"/>
  <c r="L90" i="3" s="1"/>
  <c r="P259" i="3"/>
  <c r="P255" i="3"/>
  <c r="P116" i="3"/>
  <c r="P251" i="3" s="1"/>
  <c r="P257" i="3" a="1"/>
  <c r="P257" i="3" s="1"/>
  <c r="P137" i="3"/>
  <c r="Q63" i="3"/>
  <c r="L173" i="3"/>
  <c r="L174" i="3"/>
  <c r="O119" i="3"/>
  <c r="I227" i="3"/>
  <c r="I228" i="3" s="1"/>
  <c r="I229" i="3" s="1"/>
  <c r="I230" i="3" s="1"/>
  <c r="I96" i="3"/>
  <c r="Q158" i="3"/>
  <c r="P186" i="3"/>
  <c r="P94" i="3" s="1"/>
  <c r="I93" i="3"/>
  <c r="I165" i="3"/>
  <c r="I166" i="3" s="1"/>
  <c r="K247" i="3"/>
  <c r="G153" i="3"/>
  <c r="G92" i="3"/>
  <c r="G104" i="3"/>
  <c r="R204" i="3"/>
  <c r="R181" i="3"/>
  <c r="S146" i="3"/>
  <c r="P67" i="3" l="1"/>
  <c r="P68" i="3" s="1"/>
  <c r="Q65" i="3"/>
  <c r="Q79" i="3"/>
  <c r="P87" i="3"/>
  <c r="N73" i="3"/>
  <c r="N74" i="3" s="1"/>
  <c r="L175" i="3"/>
  <c r="L176" i="3" s="1"/>
  <c r="M173" i="3" s="1"/>
  <c r="P70" i="3"/>
  <c r="O72" i="3"/>
  <c r="M76" i="3"/>
  <c r="M90" i="3" s="1"/>
  <c r="J226" i="3"/>
  <c r="J225" i="3"/>
  <c r="Q257" i="3" a="1"/>
  <c r="Q257" i="3" s="1"/>
  <c r="Q259" i="3"/>
  <c r="Q255" i="3"/>
  <c r="Q137" i="3"/>
  <c r="Q112" i="3"/>
  <c r="R63" i="3"/>
  <c r="Q116" i="3"/>
  <c r="Q251" i="3" s="1"/>
  <c r="G154" i="3"/>
  <c r="P119" i="3"/>
  <c r="L247" i="3"/>
  <c r="R158" i="3"/>
  <c r="Q186" i="3"/>
  <c r="Q94" i="3" s="1"/>
  <c r="J164" i="3"/>
  <c r="J163" i="3"/>
  <c r="S204" i="3"/>
  <c r="S181" i="3"/>
  <c r="T146" i="3"/>
  <c r="R79" i="3" l="1"/>
  <c r="Q87" i="3"/>
  <c r="R65" i="3"/>
  <c r="Q67" i="3"/>
  <c r="Q68" i="3" s="1"/>
  <c r="O73" i="3"/>
  <c r="O74" i="3" s="1"/>
  <c r="M174" i="3"/>
  <c r="M175" i="3" s="1"/>
  <c r="M176" i="3" s="1"/>
  <c r="N174" i="3" s="1"/>
  <c r="Q70" i="3"/>
  <c r="P72" i="3"/>
  <c r="N76" i="3"/>
  <c r="N90" i="3" s="1"/>
  <c r="J227" i="3"/>
  <c r="J228" i="3" s="1"/>
  <c r="J229" i="3" s="1"/>
  <c r="J230" i="3" s="1"/>
  <c r="J96" i="3"/>
  <c r="M247" i="3"/>
  <c r="Q119" i="3"/>
  <c r="H151" i="3"/>
  <c r="H152" i="3"/>
  <c r="S158" i="3"/>
  <c r="R186" i="3"/>
  <c r="R94" i="3" s="1"/>
  <c r="T204" i="3"/>
  <c r="T181" i="3"/>
  <c r="U146" i="3"/>
  <c r="J93" i="3"/>
  <c r="J165" i="3"/>
  <c r="J166" i="3" s="1"/>
  <c r="R257" i="3" a="1"/>
  <c r="R257" i="3" s="1"/>
  <c r="R259" i="3"/>
  <c r="R255" i="3"/>
  <c r="R116" i="3"/>
  <c r="R251" i="3" s="1"/>
  <c r="R137" i="3"/>
  <c r="R112" i="3"/>
  <c r="S63" i="3"/>
  <c r="R67" i="3" l="1"/>
  <c r="R68" i="3" s="1"/>
  <c r="S65" i="3"/>
  <c r="S79" i="3"/>
  <c r="R87" i="3"/>
  <c r="P73" i="3"/>
  <c r="P74" i="3" s="1"/>
  <c r="N173" i="3"/>
  <c r="R70" i="3"/>
  <c r="Q72" i="3"/>
  <c r="O76" i="3"/>
  <c r="O90" i="3" s="1"/>
  <c r="R119" i="3"/>
  <c r="N247" i="3"/>
  <c r="S255" i="3"/>
  <c r="S259" i="3"/>
  <c r="S116" i="3"/>
  <c r="S251" i="3" s="1"/>
  <c r="S257" i="3" a="1"/>
  <c r="S257" i="3" s="1"/>
  <c r="S137" i="3"/>
  <c r="S112" i="3"/>
  <c r="T63" i="3"/>
  <c r="K163" i="3"/>
  <c r="K164" i="3"/>
  <c r="T158" i="3"/>
  <c r="S186" i="3"/>
  <c r="S94" i="3" s="1"/>
  <c r="H153" i="3"/>
  <c r="H104" i="3"/>
  <c r="H92" i="3"/>
  <c r="U204" i="3"/>
  <c r="U181" i="3"/>
  <c r="V146" i="3"/>
  <c r="K226" i="3"/>
  <c r="K225" i="3"/>
  <c r="T79" i="3" l="1"/>
  <c r="S87" i="3"/>
  <c r="T65" i="3"/>
  <c r="S67" i="3"/>
  <c r="S68" i="3" s="1"/>
  <c r="Q73" i="3"/>
  <c r="Q74" i="3" s="1"/>
  <c r="N175" i="3"/>
  <c r="N176" i="3" s="1"/>
  <c r="O173" i="3" s="1"/>
  <c r="S70" i="3"/>
  <c r="R72" i="3"/>
  <c r="U158" i="3"/>
  <c r="T186" i="3"/>
  <c r="T94" i="3" s="1"/>
  <c r="K227" i="3"/>
  <c r="K228" i="3" s="1"/>
  <c r="K229" i="3" s="1"/>
  <c r="K230" i="3" s="1"/>
  <c r="K96" i="3"/>
  <c r="S119" i="3"/>
  <c r="P76" i="3"/>
  <c r="P90" i="3" s="1"/>
  <c r="O247" i="3"/>
  <c r="V204" i="3"/>
  <c r="V181" i="3"/>
  <c r="W146" i="3"/>
  <c r="T255" i="3"/>
  <c r="T257" i="3" a="1"/>
  <c r="T257" i="3" s="1"/>
  <c r="T259" i="3"/>
  <c r="T116" i="3"/>
  <c r="T251" i="3" s="1"/>
  <c r="T137" i="3"/>
  <c r="T112" i="3"/>
  <c r="U63" i="3"/>
  <c r="K93" i="3"/>
  <c r="K165" i="3"/>
  <c r="K166" i="3" s="1"/>
  <c r="H154" i="3"/>
  <c r="T67" i="3" l="1"/>
  <c r="T68" i="3" s="1"/>
  <c r="U65" i="3"/>
  <c r="U79" i="3"/>
  <c r="T87" i="3"/>
  <c r="R73" i="3"/>
  <c r="R74" i="3" s="1"/>
  <c r="O174" i="3"/>
  <c r="O175" i="3" s="1"/>
  <c r="O176" i="3" s="1"/>
  <c r="T70" i="3"/>
  <c r="S72" i="3"/>
  <c r="L226" i="3"/>
  <c r="L225" i="3"/>
  <c r="Q76" i="3"/>
  <c r="Q90" i="3" s="1"/>
  <c r="V158" i="3"/>
  <c r="U186" i="3"/>
  <c r="U94" i="3" s="1"/>
  <c r="T119" i="3"/>
  <c r="I151" i="3"/>
  <c r="I152" i="3"/>
  <c r="L163" i="3"/>
  <c r="L164" i="3"/>
  <c r="P247" i="3"/>
  <c r="U259" i="3"/>
  <c r="U257" i="3" a="1"/>
  <c r="U257" i="3" s="1"/>
  <c r="U255" i="3"/>
  <c r="U116" i="3"/>
  <c r="U251" i="3" s="1"/>
  <c r="U137" i="3"/>
  <c r="U112" i="3"/>
  <c r="V63" i="3"/>
  <c r="W204" i="3"/>
  <c r="W181" i="3"/>
  <c r="X146" i="3"/>
  <c r="V79" i="3" l="1"/>
  <c r="U87" i="3"/>
  <c r="V65" i="3"/>
  <c r="U67" i="3"/>
  <c r="U68" i="3" s="1"/>
  <c r="S73" i="3"/>
  <c r="S74" i="3" s="1"/>
  <c r="P174" i="3"/>
  <c r="P173" i="3"/>
  <c r="P175" i="3" s="1"/>
  <c r="P176" i="3" s="1"/>
  <c r="Q173" i="3" s="1"/>
  <c r="U70" i="3"/>
  <c r="T72" i="3"/>
  <c r="X204" i="3"/>
  <c r="X181" i="3"/>
  <c r="Y146" i="3"/>
  <c r="Q247" i="3"/>
  <c r="L227" i="3"/>
  <c r="L228" i="3" s="1"/>
  <c r="L229" i="3" s="1"/>
  <c r="L230" i="3" s="1"/>
  <c r="L96" i="3"/>
  <c r="W158" i="3"/>
  <c r="V186" i="3"/>
  <c r="V94" i="3" s="1"/>
  <c r="I153" i="3"/>
  <c r="I104" i="3"/>
  <c r="I92" i="3"/>
  <c r="L93" i="3"/>
  <c r="L165" i="3"/>
  <c r="L166" i="3" s="1"/>
  <c r="R76" i="3"/>
  <c r="R90" i="3" s="1"/>
  <c r="V259" i="3"/>
  <c r="V255" i="3"/>
  <c r="V257" i="3" a="1"/>
  <c r="V257" i="3" s="1"/>
  <c r="V116" i="3"/>
  <c r="V251" i="3" s="1"/>
  <c r="V137" i="3"/>
  <c r="V112" i="3"/>
  <c r="W63" i="3"/>
  <c r="U119" i="3"/>
  <c r="W79" i="3" l="1"/>
  <c r="V87" i="3"/>
  <c r="W65" i="3"/>
  <c r="V67" i="3"/>
  <c r="V68" i="3" s="1"/>
  <c r="T73" i="3"/>
  <c r="T74" i="3" s="1"/>
  <c r="Q174" i="3"/>
  <c r="Q175" i="3"/>
  <c r="Q176" i="3" s="1"/>
  <c r="R173" i="3" s="1"/>
  <c r="V70" i="3"/>
  <c r="U72" i="3"/>
  <c r="R247" i="3"/>
  <c r="W186" i="3"/>
  <c r="W94" i="3" s="1"/>
  <c r="X158" i="3"/>
  <c r="M225" i="3"/>
  <c r="M226" i="3"/>
  <c r="M163" i="3"/>
  <c r="M164" i="3"/>
  <c r="Y181" i="3"/>
  <c r="Z146" i="3"/>
  <c r="Y204" i="3"/>
  <c r="W259" i="3"/>
  <c r="W257" i="3" a="1"/>
  <c r="W257" i="3" s="1"/>
  <c r="W255" i="3"/>
  <c r="W116" i="3"/>
  <c r="W251" i="3" s="1"/>
  <c r="W137" i="3"/>
  <c r="W112" i="3"/>
  <c r="X63" i="3"/>
  <c r="S76" i="3"/>
  <c r="S90" i="3" s="1"/>
  <c r="V119" i="3"/>
  <c r="I154" i="3"/>
  <c r="X65" i="3" l="1"/>
  <c r="W67" i="3"/>
  <c r="W68" i="3" s="1"/>
  <c r="X79" i="3"/>
  <c r="W87" i="3"/>
  <c r="U73" i="3"/>
  <c r="U74" i="3" s="1"/>
  <c r="R174" i="3"/>
  <c r="R175" i="3" s="1"/>
  <c r="R176" i="3" s="1"/>
  <c r="W70" i="3"/>
  <c r="V72" i="3"/>
  <c r="V73" i="3" s="1"/>
  <c r="J151" i="3"/>
  <c r="J152" i="3"/>
  <c r="X186" i="3"/>
  <c r="X94" i="3" s="1"/>
  <c r="Y158" i="3"/>
  <c r="S247" i="3"/>
  <c r="AA146" i="3"/>
  <c r="Z204" i="3"/>
  <c r="Z181" i="3"/>
  <c r="X257" i="3" a="1"/>
  <c r="X257" i="3" s="1"/>
  <c r="X255" i="3"/>
  <c r="X259" i="3"/>
  <c r="X116" i="3"/>
  <c r="X251" i="3" s="1"/>
  <c r="X137" i="3"/>
  <c r="X112" i="3"/>
  <c r="Y63" i="3"/>
  <c r="M93" i="3"/>
  <c r="M165" i="3"/>
  <c r="M166" i="3" s="1"/>
  <c r="T76" i="3"/>
  <c r="T90" i="3" s="1"/>
  <c r="W119" i="3"/>
  <c r="M227" i="3"/>
  <c r="M228" i="3" s="1"/>
  <c r="M229" i="3" s="1"/>
  <c r="M230" i="3" s="1"/>
  <c r="M96" i="3"/>
  <c r="Y65" i="3" l="1"/>
  <c r="X67" i="3"/>
  <c r="X68" i="3" s="1"/>
  <c r="Y79" i="3"/>
  <c r="X87" i="3"/>
  <c r="S174" i="3"/>
  <c r="S173" i="3"/>
  <c r="S175" i="3" s="1"/>
  <c r="S176" i="3" s="1"/>
  <c r="V74" i="3"/>
  <c r="X70" i="3"/>
  <c r="W72" i="3"/>
  <c r="U76" i="3"/>
  <c r="U90" i="3" s="1"/>
  <c r="J153" i="3"/>
  <c r="J104" i="3"/>
  <c r="J92" i="3"/>
  <c r="Y186" i="3"/>
  <c r="Y94" i="3" s="1"/>
  <c r="Z158" i="3"/>
  <c r="N163" i="3"/>
  <c r="N164" i="3"/>
  <c r="N226" i="3"/>
  <c r="N225" i="3"/>
  <c r="T247" i="3"/>
  <c r="X119" i="3"/>
  <c r="Y255" i="3"/>
  <c r="Y257" i="3" a="1"/>
  <c r="Y257" i="3" s="1"/>
  <c r="Y116" i="3"/>
  <c r="Y251" i="3" s="1"/>
  <c r="Y137" i="3"/>
  <c r="Y259" i="3"/>
  <c r="Y112" i="3"/>
  <c r="Z63" i="3"/>
  <c r="AA204" i="3"/>
  <c r="AB146" i="3"/>
  <c r="AA181" i="3"/>
  <c r="Z65" i="3" l="1"/>
  <c r="Y67" i="3"/>
  <c r="Y68" i="3" s="1"/>
  <c r="Z79" i="3"/>
  <c r="Y87" i="3"/>
  <c r="W73" i="3"/>
  <c r="W74" i="3" s="1"/>
  <c r="T174" i="3"/>
  <c r="T173" i="3"/>
  <c r="T175" i="3" s="1"/>
  <c r="T176" i="3" s="1"/>
  <c r="Y70" i="3"/>
  <c r="X72" i="3"/>
  <c r="V76" i="3"/>
  <c r="V90" i="3" s="1"/>
  <c r="Z186" i="3"/>
  <c r="Z94" i="3" s="1"/>
  <c r="AA158" i="3"/>
  <c r="Y119" i="3"/>
  <c r="N93" i="3"/>
  <c r="N165" i="3"/>
  <c r="N166" i="3" s="1"/>
  <c r="U247" i="3"/>
  <c r="J154" i="3"/>
  <c r="Z255" i="3"/>
  <c r="Z259" i="3"/>
  <c r="Z257" i="3" a="1"/>
  <c r="Z257" i="3" s="1"/>
  <c r="Z137" i="3"/>
  <c r="Z112" i="3"/>
  <c r="Z116" i="3"/>
  <c r="Z251" i="3" s="1"/>
  <c r="AA63" i="3"/>
  <c r="N227" i="3"/>
  <c r="N228" i="3" s="1"/>
  <c r="N229" i="3" s="1"/>
  <c r="N230" i="3" s="1"/>
  <c r="N96" i="3"/>
  <c r="AB204" i="3"/>
  <c r="AB181" i="3"/>
  <c r="AC146" i="3"/>
  <c r="AA79" i="3" l="1"/>
  <c r="Z87" i="3"/>
  <c r="AA65" i="3"/>
  <c r="Z67" i="3"/>
  <c r="Z68" i="3" s="1"/>
  <c r="X73" i="3"/>
  <c r="X74" i="3" s="1"/>
  <c r="U174" i="3"/>
  <c r="U173" i="3"/>
  <c r="U175" i="3" s="1"/>
  <c r="U176" i="3" s="1"/>
  <c r="Z70" i="3"/>
  <c r="Y72" i="3"/>
  <c r="W76" i="3"/>
  <c r="W90" i="3" s="1"/>
  <c r="AB158" i="3"/>
  <c r="AA186" i="3"/>
  <c r="AA94" i="3" s="1"/>
  <c r="AC204" i="3"/>
  <c r="AD146" i="3"/>
  <c r="AC181" i="3"/>
  <c r="O163" i="3"/>
  <c r="O164" i="3"/>
  <c r="V247" i="3"/>
  <c r="K151" i="3"/>
  <c r="K152" i="3"/>
  <c r="Z119" i="3"/>
  <c r="O226" i="3"/>
  <c r="O225" i="3"/>
  <c r="AA255" i="3"/>
  <c r="AA257" i="3" a="1"/>
  <c r="AA257" i="3" s="1"/>
  <c r="AA259" i="3"/>
  <c r="AA112" i="3"/>
  <c r="AA137" i="3"/>
  <c r="AB63" i="3"/>
  <c r="AA116" i="3"/>
  <c r="AA251" i="3" s="1"/>
  <c r="AA67" i="3" l="1"/>
  <c r="AA68" i="3" s="1"/>
  <c r="AB65" i="3"/>
  <c r="AB79" i="3"/>
  <c r="AA87" i="3"/>
  <c r="Y73" i="3"/>
  <c r="Y74" i="3" s="1"/>
  <c r="V174" i="3"/>
  <c r="V173" i="3"/>
  <c r="V175" i="3" s="1"/>
  <c r="V176" i="3" s="1"/>
  <c r="AA70" i="3"/>
  <c r="Z72" i="3"/>
  <c r="X76" i="3"/>
  <c r="X90" i="3" s="1"/>
  <c r="AD204" i="3"/>
  <c r="AD181" i="3"/>
  <c r="AE146" i="3"/>
  <c r="K104" i="3"/>
  <c r="K153" i="3"/>
  <c r="K92" i="3"/>
  <c r="O93" i="3"/>
  <c r="O165" i="3"/>
  <c r="O166" i="3" s="1"/>
  <c r="AC158" i="3"/>
  <c r="AB186" i="3"/>
  <c r="AB94" i="3" s="1"/>
  <c r="W247" i="3"/>
  <c r="AA119" i="3"/>
  <c r="AB255" i="3"/>
  <c r="AB259" i="3"/>
  <c r="AB257" i="3" a="1"/>
  <c r="AB257" i="3" s="1"/>
  <c r="AB116" i="3"/>
  <c r="AB251" i="3" s="1"/>
  <c r="AB137" i="3"/>
  <c r="AB112" i="3"/>
  <c r="AC63" i="3"/>
  <c r="O227" i="3"/>
  <c r="O228" i="3" s="1"/>
  <c r="O229" i="3" s="1"/>
  <c r="O230" i="3" s="1"/>
  <c r="O96" i="3"/>
  <c r="AC79" i="3" l="1"/>
  <c r="AB87" i="3"/>
  <c r="AB67" i="3"/>
  <c r="AB68" i="3" s="1"/>
  <c r="AC65" i="3"/>
  <c r="Z73" i="3"/>
  <c r="Z74" i="3" s="1"/>
  <c r="W173" i="3"/>
  <c r="W174" i="3"/>
  <c r="AB70" i="3"/>
  <c r="AA72" i="3"/>
  <c r="Y76" i="3"/>
  <c r="Y90" i="3" s="1"/>
  <c r="AE181" i="3"/>
  <c r="AE204" i="3"/>
  <c r="AF146" i="3"/>
  <c r="AD158" i="3"/>
  <c r="AC186" i="3"/>
  <c r="AC94" i="3" s="1"/>
  <c r="P164" i="3"/>
  <c r="P163" i="3"/>
  <c r="X247" i="3"/>
  <c r="AB119" i="3"/>
  <c r="AC257" i="3" a="1"/>
  <c r="AC257" i="3" s="1"/>
  <c r="AC259" i="3"/>
  <c r="AC255" i="3"/>
  <c r="AC137" i="3"/>
  <c r="AC116" i="3"/>
  <c r="AC251" i="3" s="1"/>
  <c r="AC112" i="3"/>
  <c r="AD63" i="3"/>
  <c r="P225" i="3"/>
  <c r="P226" i="3"/>
  <c r="K154" i="3"/>
  <c r="AD65" i="3" l="1"/>
  <c r="AC67" i="3"/>
  <c r="AC68" i="3" s="1"/>
  <c r="AD79" i="3"/>
  <c r="AC87" i="3"/>
  <c r="AA73" i="3"/>
  <c r="AA74" i="3" s="1"/>
  <c r="W175" i="3"/>
  <c r="W176" i="3" s="1"/>
  <c r="AC70" i="3"/>
  <c r="AB72" i="3"/>
  <c r="Z76" i="3"/>
  <c r="Z90" i="3" s="1"/>
  <c r="AD257" i="3" a="1"/>
  <c r="AD257" i="3" s="1"/>
  <c r="AD259" i="3"/>
  <c r="AD255" i="3"/>
  <c r="AD116" i="3"/>
  <c r="AD251" i="3" s="1"/>
  <c r="AD137" i="3"/>
  <c r="AD112" i="3"/>
  <c r="AE63" i="3"/>
  <c r="P93" i="3"/>
  <c r="P165" i="3"/>
  <c r="P166" i="3" s="1"/>
  <c r="L152" i="3"/>
  <c r="L151" i="3"/>
  <c r="AC119" i="3"/>
  <c r="AE158" i="3"/>
  <c r="AD186" i="3"/>
  <c r="AD94" i="3" s="1"/>
  <c r="Y247" i="3"/>
  <c r="P227" i="3"/>
  <c r="P228" i="3" s="1"/>
  <c r="P229" i="3" s="1"/>
  <c r="P230" i="3" s="1"/>
  <c r="P96" i="3"/>
  <c r="AF181" i="3"/>
  <c r="AF204" i="3"/>
  <c r="AG146" i="3"/>
  <c r="AE79" i="3" l="1"/>
  <c r="AD87" i="3"/>
  <c r="AE65" i="3"/>
  <c r="AD67" i="3"/>
  <c r="AD68" i="3"/>
  <c r="AB73" i="3"/>
  <c r="AB74" i="3" s="1"/>
  <c r="X173" i="3"/>
  <c r="X174" i="3"/>
  <c r="AD70" i="3"/>
  <c r="AC72" i="3"/>
  <c r="AA76" i="3"/>
  <c r="AA90" i="3" s="1"/>
  <c r="AE259" i="3"/>
  <c r="AE257" i="3" a="1"/>
  <c r="AE257" i="3" s="1"/>
  <c r="AE255" i="3"/>
  <c r="AE116" i="3"/>
  <c r="AE251" i="3" s="1"/>
  <c r="AE137" i="3"/>
  <c r="AE112" i="3"/>
  <c r="AF63" i="3"/>
  <c r="Q225" i="3"/>
  <c r="Q226" i="3"/>
  <c r="Q164" i="3"/>
  <c r="Q163" i="3"/>
  <c r="AD119" i="3"/>
  <c r="L153" i="3"/>
  <c r="L104" i="3"/>
  <c r="L92" i="3"/>
  <c r="AF158" i="3"/>
  <c r="AE186" i="3"/>
  <c r="AE94" i="3" s="1"/>
  <c r="Z247" i="3"/>
  <c r="AG204" i="3"/>
  <c r="AG181" i="3"/>
  <c r="AH146" i="3"/>
  <c r="AF65" i="3" l="1"/>
  <c r="AE67" i="3"/>
  <c r="AE68" i="3" s="1"/>
  <c r="AF79" i="3"/>
  <c r="AE87" i="3"/>
  <c r="AC73" i="3"/>
  <c r="AC74" i="3" s="1"/>
  <c r="X175" i="3"/>
  <c r="X176" i="3" s="1"/>
  <c r="AE70" i="3"/>
  <c r="AD72" i="3"/>
  <c r="AD73" i="3" s="1"/>
  <c r="AE119" i="3"/>
  <c r="AH204" i="3"/>
  <c r="AH181" i="3"/>
  <c r="AI146" i="3"/>
  <c r="AF259" i="3"/>
  <c r="AF257" i="3" a="1"/>
  <c r="AF257" i="3" s="1"/>
  <c r="AF255" i="3"/>
  <c r="AF116" i="3"/>
  <c r="AF251" i="3" s="1"/>
  <c r="AF137" i="3"/>
  <c r="AF112" i="3"/>
  <c r="AG63" i="3"/>
  <c r="Q93" i="3"/>
  <c r="Q165" i="3"/>
  <c r="Q166" i="3" s="1"/>
  <c r="AB76" i="3"/>
  <c r="AB90" i="3" s="1"/>
  <c r="L154" i="3"/>
  <c r="Q227" i="3"/>
  <c r="Q228" i="3" s="1"/>
  <c r="Q229" i="3" s="1"/>
  <c r="Q230" i="3" s="1"/>
  <c r="Q96" i="3"/>
  <c r="AA247" i="3"/>
  <c r="AG158" i="3"/>
  <c r="AF186" i="3"/>
  <c r="AF94" i="3" s="1"/>
  <c r="AG79" i="3" l="1"/>
  <c r="AF87" i="3"/>
  <c r="AG65" i="3"/>
  <c r="AF67" i="3"/>
  <c r="AF68" i="3" s="1"/>
  <c r="Y173" i="3"/>
  <c r="Y174" i="3"/>
  <c r="AD74" i="3"/>
  <c r="AF70" i="3"/>
  <c r="AE72" i="3"/>
  <c r="AC76" i="3"/>
  <c r="AC90" i="3" s="1"/>
  <c r="AF119" i="3"/>
  <c r="AI181" i="3"/>
  <c r="AI204" i="3"/>
  <c r="AJ146" i="3"/>
  <c r="M152" i="3"/>
  <c r="M151" i="3"/>
  <c r="R164" i="3"/>
  <c r="R163" i="3"/>
  <c r="AG259" i="3"/>
  <c r="AG257" i="3" a="1"/>
  <c r="AG257" i="3" s="1"/>
  <c r="AG255" i="3"/>
  <c r="AG116" i="3"/>
  <c r="AG251" i="3" s="1"/>
  <c r="AG137" i="3"/>
  <c r="AG112" i="3"/>
  <c r="AH63" i="3"/>
  <c r="R226" i="3"/>
  <c r="R225" i="3"/>
  <c r="AB247" i="3"/>
  <c r="AH158" i="3"/>
  <c r="AG186" i="3"/>
  <c r="AG94" i="3" s="1"/>
  <c r="AH65" i="3" l="1"/>
  <c r="AG67" i="3"/>
  <c r="AG68" i="3" s="1"/>
  <c r="AH79" i="3"/>
  <c r="AG87" i="3"/>
  <c r="AE73" i="3"/>
  <c r="AE74" i="3" s="1"/>
  <c r="Y175" i="3"/>
  <c r="Y176" i="3" s="1"/>
  <c r="AG70" i="3"/>
  <c r="AF72" i="3"/>
  <c r="AG119" i="3"/>
  <c r="AH259" i="3"/>
  <c r="AH255" i="3"/>
  <c r="AH257" i="3" a="1"/>
  <c r="AH257" i="3" s="1"/>
  <c r="AH116" i="3"/>
  <c r="AH251" i="3" s="1"/>
  <c r="AH137" i="3"/>
  <c r="AH112" i="3"/>
  <c r="AI63" i="3"/>
  <c r="AJ181" i="3"/>
  <c r="AJ204" i="3"/>
  <c r="AK146" i="3"/>
  <c r="R227" i="3"/>
  <c r="R228" i="3" s="1"/>
  <c r="R229" i="3" s="1"/>
  <c r="R230" i="3" s="1"/>
  <c r="R96" i="3"/>
  <c r="AD76" i="3"/>
  <c r="AD90" i="3" s="1"/>
  <c r="AC247" i="3"/>
  <c r="M104" i="3"/>
  <c r="M153" i="3"/>
  <c r="M92" i="3"/>
  <c r="AI158" i="3"/>
  <c r="AH186" i="3"/>
  <c r="AH94" i="3" s="1"/>
  <c r="R93" i="3"/>
  <c r="R165" i="3"/>
  <c r="R166" i="3" s="1"/>
  <c r="AI79" i="3" l="1"/>
  <c r="AH87" i="3"/>
  <c r="AH67" i="3"/>
  <c r="AI65" i="3"/>
  <c r="AH68" i="3"/>
  <c r="AF73" i="3"/>
  <c r="AF74" i="3" s="1"/>
  <c r="Z173" i="3"/>
  <c r="Z174" i="3"/>
  <c r="AH70" i="3"/>
  <c r="AG72" i="3"/>
  <c r="AI186" i="3"/>
  <c r="AI94" i="3" s="1"/>
  <c r="AJ158" i="3"/>
  <c r="S225" i="3"/>
  <c r="S226" i="3"/>
  <c r="AH119" i="3"/>
  <c r="AD247" i="3"/>
  <c r="S164" i="3"/>
  <c r="S163" i="3"/>
  <c r="AE76" i="3"/>
  <c r="AE90" i="3" s="1"/>
  <c r="AI259" i="3"/>
  <c r="AI257" i="3" a="1"/>
  <c r="AI257" i="3" s="1"/>
  <c r="AI255" i="3"/>
  <c r="AI116" i="3"/>
  <c r="AI251" i="3" s="1"/>
  <c r="AI137" i="3"/>
  <c r="AI112" i="3"/>
  <c r="AJ63" i="3"/>
  <c r="AK181" i="3"/>
  <c r="AK204" i="3"/>
  <c r="AL146" i="3"/>
  <c r="M154" i="3"/>
  <c r="AI67" i="3" l="1"/>
  <c r="AI68" i="3" s="1"/>
  <c r="AJ65" i="3"/>
  <c r="AJ79" i="3"/>
  <c r="AI87" i="3"/>
  <c r="Z175" i="3"/>
  <c r="Z176" i="3" s="1"/>
  <c r="AA173" i="3" s="1"/>
  <c r="AG73" i="3"/>
  <c r="AG74" i="3" s="1"/>
  <c r="AI70" i="3"/>
  <c r="AH72" i="3"/>
  <c r="AJ186" i="3"/>
  <c r="AJ94" i="3" s="1"/>
  <c r="AK158" i="3"/>
  <c r="AF76" i="3"/>
  <c r="AF90" i="3" s="1"/>
  <c r="S227" i="3"/>
  <c r="S228" i="3" s="1"/>
  <c r="S229" i="3" s="1"/>
  <c r="S230" i="3" s="1"/>
  <c r="S96" i="3"/>
  <c r="AE247" i="3"/>
  <c r="S93" i="3"/>
  <c r="S165" i="3"/>
  <c r="S166" i="3" s="1"/>
  <c r="N152" i="3"/>
  <c r="N151" i="3"/>
  <c r="AL204" i="3"/>
  <c r="AL181" i="3"/>
  <c r="AM146" i="3"/>
  <c r="AI119" i="3"/>
  <c r="AJ257" i="3" a="1"/>
  <c r="AJ257" i="3" s="1"/>
  <c r="AJ259" i="3"/>
  <c r="AJ255" i="3"/>
  <c r="AJ116" i="3"/>
  <c r="AJ251" i="3" s="1"/>
  <c r="AJ137" i="3"/>
  <c r="AJ112" i="3"/>
  <c r="AK63" i="3"/>
  <c r="AK79" i="3" l="1"/>
  <c r="AJ87" i="3"/>
  <c r="AJ67" i="3"/>
  <c r="AK65" i="3"/>
  <c r="AJ68" i="3"/>
  <c r="AA174" i="3"/>
  <c r="AH73" i="3"/>
  <c r="AH74" i="3" s="1"/>
  <c r="AA175" i="3"/>
  <c r="AA176" i="3" s="1"/>
  <c r="AJ70" i="3"/>
  <c r="AI72" i="3"/>
  <c r="AI73" i="3" s="1"/>
  <c r="AG76" i="3"/>
  <c r="AG90" i="3" s="1"/>
  <c r="AK255" i="3"/>
  <c r="AK259" i="3"/>
  <c r="AK257" i="3" a="1"/>
  <c r="AK257" i="3" s="1"/>
  <c r="AK116" i="3"/>
  <c r="AK251" i="3" s="1"/>
  <c r="AK137" i="3"/>
  <c r="AK112" i="3"/>
  <c r="AL63" i="3"/>
  <c r="N153" i="3"/>
  <c r="N104" i="3"/>
  <c r="N92" i="3"/>
  <c r="AF247" i="3"/>
  <c r="AJ119" i="3"/>
  <c r="AM204" i="3"/>
  <c r="AM181" i="3"/>
  <c r="AN146" i="3"/>
  <c r="T225" i="3"/>
  <c r="T226" i="3"/>
  <c r="AK186" i="3"/>
  <c r="AK94" i="3" s="1"/>
  <c r="AL158" i="3"/>
  <c r="T164" i="3"/>
  <c r="T163" i="3"/>
  <c r="AK67" i="3" l="1"/>
  <c r="AK68" i="3" s="1"/>
  <c r="AL65" i="3"/>
  <c r="AL79" i="3"/>
  <c r="AK87" i="3"/>
  <c r="AB173" i="3"/>
  <c r="AB174" i="3"/>
  <c r="AI74" i="3"/>
  <c r="AK70" i="3"/>
  <c r="AJ72" i="3"/>
  <c r="AH76" i="3"/>
  <c r="AH90" i="3" s="1"/>
  <c r="AL186" i="3"/>
  <c r="AL94" i="3" s="1"/>
  <c r="AM158" i="3"/>
  <c r="T227" i="3"/>
  <c r="T228" i="3" s="1"/>
  <c r="T229" i="3" s="1"/>
  <c r="T230" i="3" s="1"/>
  <c r="T96" i="3"/>
  <c r="T93" i="3"/>
  <c r="T165" i="3"/>
  <c r="T166" i="3" s="1"/>
  <c r="N154" i="3"/>
  <c r="AG247" i="3"/>
  <c r="AN204" i="3"/>
  <c r="AN181" i="3"/>
  <c r="AO146" i="3"/>
  <c r="AL255" i="3"/>
  <c r="AL259" i="3"/>
  <c r="AL257" i="3" a="1"/>
  <c r="AL257" i="3" s="1"/>
  <c r="AL137" i="3"/>
  <c r="AL112" i="3"/>
  <c r="AL116" i="3"/>
  <c r="AL251" i="3" s="1"/>
  <c r="AM63" i="3"/>
  <c r="AK119" i="3"/>
  <c r="AM79" i="3" l="1"/>
  <c r="AL87" i="3"/>
  <c r="AM65" i="3"/>
  <c r="AL67" i="3"/>
  <c r="AL68" i="3"/>
  <c r="AJ73" i="3"/>
  <c r="AJ74" i="3" s="1"/>
  <c r="AB175" i="3"/>
  <c r="AB176" i="3" s="1"/>
  <c r="AL70" i="3"/>
  <c r="AK72" i="3"/>
  <c r="AI76" i="3"/>
  <c r="AI90" i="3" s="1"/>
  <c r="O152" i="3"/>
  <c r="O151" i="3"/>
  <c r="AL119" i="3"/>
  <c r="AM255" i="3"/>
  <c r="AM257" i="3" a="1"/>
  <c r="AM257" i="3" s="1"/>
  <c r="AM259" i="3"/>
  <c r="AM137" i="3"/>
  <c r="AM116" i="3"/>
  <c r="AM251" i="3" s="1"/>
  <c r="AM112" i="3"/>
  <c r="AN63" i="3"/>
  <c r="U164" i="3"/>
  <c r="U163" i="3"/>
  <c r="AO204" i="3"/>
  <c r="AP146" i="3"/>
  <c r="AO181" i="3"/>
  <c r="U225" i="3"/>
  <c r="U226" i="3"/>
  <c r="AH247" i="3"/>
  <c r="AN158" i="3"/>
  <c r="AM186" i="3"/>
  <c r="AM94" i="3" s="1"/>
  <c r="AN65" i="3" l="1"/>
  <c r="AM67" i="3"/>
  <c r="AM68" i="3" s="1"/>
  <c r="AN79" i="3"/>
  <c r="AM87" i="3"/>
  <c r="AK73" i="3"/>
  <c r="AK74" i="3" s="1"/>
  <c r="AC173" i="3"/>
  <c r="AC174" i="3"/>
  <c r="AM70" i="3"/>
  <c r="AL72" i="3"/>
  <c r="AN259" i="3"/>
  <c r="AN255" i="3"/>
  <c r="AN257" i="3" a="1"/>
  <c r="AN257" i="3" s="1"/>
  <c r="AN116" i="3"/>
  <c r="AN251" i="3" s="1"/>
  <c r="AN137" i="3"/>
  <c r="AN112" i="3"/>
  <c r="AO63" i="3"/>
  <c r="AJ76" i="3"/>
  <c r="AJ90" i="3" s="1"/>
  <c r="O153" i="3"/>
  <c r="O104" i="3"/>
  <c r="O92" i="3"/>
  <c r="AP204" i="3"/>
  <c r="AP181" i="3"/>
  <c r="AQ146" i="3"/>
  <c r="AM119" i="3"/>
  <c r="U93" i="3"/>
  <c r="U165" i="3"/>
  <c r="U166" i="3" s="1"/>
  <c r="AO158" i="3"/>
  <c r="AN186" i="3"/>
  <c r="AN94" i="3" s="1"/>
  <c r="AI247" i="3"/>
  <c r="U96" i="3"/>
  <c r="U227" i="3"/>
  <c r="U228" i="3" s="1"/>
  <c r="U229" i="3" s="1"/>
  <c r="U230" i="3" s="1"/>
  <c r="AO79" i="3" l="1"/>
  <c r="AN87" i="3"/>
  <c r="AO65" i="3"/>
  <c r="AN67" i="3"/>
  <c r="AN68" i="3" s="1"/>
  <c r="AL73" i="3"/>
  <c r="AL74" i="3" s="1"/>
  <c r="AC175" i="3"/>
  <c r="AC176" i="3" s="1"/>
  <c r="AN70" i="3"/>
  <c r="AM72" i="3"/>
  <c r="AK76" i="3"/>
  <c r="AK90" i="3" s="1"/>
  <c r="V226" i="3"/>
  <c r="V225" i="3"/>
  <c r="V164" i="3"/>
  <c r="V163" i="3"/>
  <c r="AQ204" i="3"/>
  <c r="AQ181" i="3"/>
  <c r="AN119" i="3"/>
  <c r="AP158" i="3"/>
  <c r="AO186" i="3"/>
  <c r="AO94" i="3" s="1"/>
  <c r="AJ247" i="3"/>
  <c r="AO257" i="3" a="1"/>
  <c r="AO257" i="3" s="1"/>
  <c r="AO259" i="3"/>
  <c r="AO255" i="3"/>
  <c r="AO137" i="3"/>
  <c r="AO112" i="3"/>
  <c r="AO116" i="3"/>
  <c r="AO251" i="3" s="1"/>
  <c r="AP63" i="3"/>
  <c r="O154" i="3"/>
  <c r="AP65" i="3" l="1"/>
  <c r="AO67" i="3"/>
  <c r="AO68" i="3" s="1"/>
  <c r="AP79" i="3"/>
  <c r="AO87" i="3"/>
  <c r="AM73" i="3"/>
  <c r="AM74" i="3" s="1"/>
  <c r="AD173" i="3"/>
  <c r="AD174" i="3"/>
  <c r="AO70" i="3"/>
  <c r="AN72" i="3"/>
  <c r="AL76" i="3"/>
  <c r="AL90" i="3" s="1"/>
  <c r="P152" i="3"/>
  <c r="P151" i="3"/>
  <c r="AO119" i="3"/>
  <c r="V93" i="3"/>
  <c r="V165" i="3"/>
  <c r="V166" i="3" s="1"/>
  <c r="AP257" i="3" a="1"/>
  <c r="AP257" i="3" s="1"/>
  <c r="AP259" i="3"/>
  <c r="AP255" i="3"/>
  <c r="AP116" i="3"/>
  <c r="AP251" i="3" s="1"/>
  <c r="AP137" i="3"/>
  <c r="AP112" i="3"/>
  <c r="AQ63" i="3"/>
  <c r="V227" i="3"/>
  <c r="V228" i="3" s="1"/>
  <c r="V229" i="3" s="1"/>
  <c r="V230" i="3" s="1"/>
  <c r="V96" i="3"/>
  <c r="AK247" i="3"/>
  <c r="AQ158" i="3"/>
  <c r="AQ186" i="3" s="1"/>
  <c r="AQ94" i="3" s="1"/>
  <c r="AP186" i="3"/>
  <c r="AP94" i="3" s="1"/>
  <c r="AQ79" i="3" l="1"/>
  <c r="AQ87" i="3" s="1"/>
  <c r="AP87" i="3"/>
  <c r="AQ65" i="3"/>
  <c r="AP67" i="3"/>
  <c r="AP68" i="3"/>
  <c r="AN73" i="3"/>
  <c r="AN74" i="3" s="1"/>
  <c r="AD175" i="3"/>
  <c r="AD176" i="3" s="1"/>
  <c r="AP70" i="3"/>
  <c r="AO72" i="3"/>
  <c r="AM76" i="3"/>
  <c r="AM90" i="3" s="1"/>
  <c r="P153" i="3"/>
  <c r="P92" i="3"/>
  <c r="P104" i="3"/>
  <c r="W163" i="3"/>
  <c r="W164" i="3"/>
  <c r="AL247" i="3"/>
  <c r="AQ255" i="3"/>
  <c r="AQ257" i="3" a="1"/>
  <c r="AQ257" i="3" s="1"/>
  <c r="AQ259" i="3"/>
  <c r="AQ116" i="3"/>
  <c r="AQ251" i="3" s="1"/>
  <c r="AQ137" i="3"/>
  <c r="AQ112" i="3"/>
  <c r="W226" i="3"/>
  <c r="W225" i="3"/>
  <c r="AP119" i="3"/>
  <c r="AQ119" i="3"/>
  <c r="AQ67" i="3" l="1"/>
  <c r="AQ68" i="3" s="1"/>
  <c r="AO73" i="3"/>
  <c r="AO74" i="3" s="1"/>
  <c r="AE174" i="3"/>
  <c r="AE173" i="3"/>
  <c r="AE175" i="3" s="1"/>
  <c r="AE176" i="3" s="1"/>
  <c r="AQ70" i="3"/>
  <c r="AQ72" i="3" s="1"/>
  <c r="AP72" i="3"/>
  <c r="AP73" i="3" s="1"/>
  <c r="AN76" i="3"/>
  <c r="AN90" i="3" s="1"/>
  <c r="W93" i="3"/>
  <c r="W165" i="3"/>
  <c r="W166" i="3" s="1"/>
  <c r="W227" i="3"/>
  <c r="W228" i="3" s="1"/>
  <c r="W229" i="3" s="1"/>
  <c r="W230" i="3" s="1"/>
  <c r="W96" i="3"/>
  <c r="P154" i="3"/>
  <c r="AM247" i="3"/>
  <c r="AQ73" i="3" l="1"/>
  <c r="AQ74" i="3" s="1"/>
  <c r="AF173" i="3"/>
  <c r="AF174" i="3"/>
  <c r="AP74" i="3"/>
  <c r="AN247" i="3"/>
  <c r="AO76" i="3"/>
  <c r="AO90" i="3" s="1"/>
  <c r="X163" i="3"/>
  <c r="X164" i="3"/>
  <c r="Q152" i="3"/>
  <c r="Q151" i="3"/>
  <c r="X226" i="3"/>
  <c r="X225" i="3"/>
  <c r="AF175" i="3" l="1"/>
  <c r="AF176" i="3" s="1"/>
  <c r="AQ76" i="3"/>
  <c r="AQ90" i="3" s="1"/>
  <c r="AO247" i="3"/>
  <c r="Q153" i="3"/>
  <c r="Q92" i="3"/>
  <c r="Q104" i="3"/>
  <c r="X93" i="3"/>
  <c r="X165" i="3"/>
  <c r="X166" i="3" s="1"/>
  <c r="X227" i="3"/>
  <c r="X228" i="3" s="1"/>
  <c r="X229" i="3" s="1"/>
  <c r="X230" i="3" s="1"/>
  <c r="X96" i="3"/>
  <c r="AP76" i="3"/>
  <c r="AP90" i="3" s="1"/>
  <c r="AG173" i="3" l="1"/>
  <c r="AG174" i="3"/>
  <c r="Y225" i="3"/>
  <c r="Y226" i="3"/>
  <c r="AP247" i="3"/>
  <c r="Q154" i="3"/>
  <c r="AQ247" i="3"/>
  <c r="Y163" i="3"/>
  <c r="Y164" i="3"/>
  <c r="AG175" i="3" l="1"/>
  <c r="AG176" i="3" s="1"/>
  <c r="Y227" i="3"/>
  <c r="Y228" i="3" s="1"/>
  <c r="Y229" i="3" s="1"/>
  <c r="Y230" i="3" s="1"/>
  <c r="Y96" i="3"/>
  <c r="R152" i="3"/>
  <c r="R151" i="3"/>
  <c r="Y93" i="3"/>
  <c r="Y165" i="3"/>
  <c r="Y166" i="3" s="1"/>
  <c r="AH173" i="3" l="1"/>
  <c r="AH174" i="3"/>
  <c r="Z226" i="3"/>
  <c r="Z225" i="3"/>
  <c r="Z163" i="3"/>
  <c r="Z164" i="3"/>
  <c r="R153" i="3"/>
  <c r="R92" i="3"/>
  <c r="R104" i="3"/>
  <c r="AH175" i="3" l="1"/>
  <c r="AH176" i="3" s="1"/>
  <c r="Z93" i="3"/>
  <c r="Z165" i="3"/>
  <c r="Z166" i="3" s="1"/>
  <c r="R154" i="3"/>
  <c r="Z227" i="3"/>
  <c r="Z228" i="3" s="1"/>
  <c r="Z229" i="3" s="1"/>
  <c r="Z230" i="3" s="1"/>
  <c r="Z96" i="3"/>
  <c r="AI173" i="3" l="1"/>
  <c r="AI174" i="3"/>
  <c r="S152" i="3"/>
  <c r="S151" i="3"/>
  <c r="AA225" i="3"/>
  <c r="AA226" i="3"/>
  <c r="AA163" i="3"/>
  <c r="AA164" i="3"/>
  <c r="AI175" i="3" l="1"/>
  <c r="AI176" i="3" s="1"/>
  <c r="AA93" i="3"/>
  <c r="AA165" i="3"/>
  <c r="AA166" i="3" s="1"/>
  <c r="S153" i="3"/>
  <c r="S92" i="3"/>
  <c r="S104" i="3"/>
  <c r="AA227" i="3"/>
  <c r="AA228" i="3" s="1"/>
  <c r="AA229" i="3" s="1"/>
  <c r="AA230" i="3" s="1"/>
  <c r="AA96" i="3"/>
  <c r="AJ173" i="3" l="1"/>
  <c r="AJ174" i="3"/>
  <c r="AB164" i="3"/>
  <c r="AB163" i="3"/>
  <c r="S154" i="3"/>
  <c r="AB226" i="3"/>
  <c r="AB225" i="3"/>
  <c r="AJ175" i="3" l="1"/>
  <c r="AJ176" i="3" s="1"/>
  <c r="T152" i="3"/>
  <c r="T151" i="3"/>
  <c r="AB93" i="3"/>
  <c r="AB165" i="3"/>
  <c r="AB166" i="3" s="1"/>
  <c r="AB227" i="3"/>
  <c r="AB228" i="3" s="1"/>
  <c r="AB229" i="3" s="1"/>
  <c r="AB230" i="3" s="1"/>
  <c r="AB96" i="3"/>
  <c r="AK173" i="3" l="1"/>
  <c r="AK174" i="3"/>
  <c r="AK175" i="3" s="1"/>
  <c r="AK176" i="3" s="1"/>
  <c r="AC226" i="3"/>
  <c r="AC225" i="3"/>
  <c r="AC164" i="3"/>
  <c r="AC163" i="3"/>
  <c r="T153" i="3"/>
  <c r="T104" i="3"/>
  <c r="T92" i="3"/>
  <c r="AL173" i="3" l="1"/>
  <c r="AL174" i="3"/>
  <c r="AC227" i="3"/>
  <c r="AC228" i="3" s="1"/>
  <c r="AC229" i="3" s="1"/>
  <c r="AC230" i="3" s="1"/>
  <c r="AC96" i="3"/>
  <c r="T154" i="3"/>
  <c r="AC93" i="3"/>
  <c r="AC165" i="3"/>
  <c r="AC166" i="3" s="1"/>
  <c r="AL175" i="3" l="1"/>
  <c r="AL176" i="3" s="1"/>
  <c r="U152" i="3"/>
  <c r="U151" i="3"/>
  <c r="AD225" i="3"/>
  <c r="AD226" i="3"/>
  <c r="AD164" i="3"/>
  <c r="AD163" i="3"/>
  <c r="AM173" i="3" l="1"/>
  <c r="AM174" i="3"/>
  <c r="AD227" i="3"/>
  <c r="AD228" i="3" s="1"/>
  <c r="AD229" i="3" s="1"/>
  <c r="AD230" i="3" s="1"/>
  <c r="AD96" i="3"/>
  <c r="U153" i="3"/>
  <c r="U104" i="3"/>
  <c r="U92" i="3"/>
  <c r="AD93" i="3"/>
  <c r="AD165" i="3"/>
  <c r="AD166" i="3" s="1"/>
  <c r="AM175" i="3" l="1"/>
  <c r="AM176" i="3" s="1"/>
  <c r="U154" i="3"/>
  <c r="AE164" i="3"/>
  <c r="AE163" i="3"/>
  <c r="AE226" i="3"/>
  <c r="AE225" i="3"/>
  <c r="AN173" i="3" l="1"/>
  <c r="AN174" i="3"/>
  <c r="V152" i="3"/>
  <c r="V151" i="3"/>
  <c r="AE227" i="3"/>
  <c r="AE228" i="3" s="1"/>
  <c r="AE229" i="3" s="1"/>
  <c r="AE230" i="3" s="1"/>
  <c r="AE96" i="3"/>
  <c r="AE93" i="3"/>
  <c r="AE165" i="3"/>
  <c r="AE166" i="3" s="1"/>
  <c r="AN175" i="3" l="1"/>
  <c r="AN176" i="3" s="1"/>
  <c r="V153" i="3"/>
  <c r="V104" i="3"/>
  <c r="V92" i="3"/>
  <c r="AF225" i="3"/>
  <c r="AF226" i="3"/>
  <c r="AF164" i="3"/>
  <c r="AF163" i="3"/>
  <c r="AO173" i="3" l="1"/>
  <c r="AO174" i="3"/>
  <c r="AF93" i="3"/>
  <c r="AF165" i="3"/>
  <c r="AF166" i="3" s="1"/>
  <c r="V154" i="3"/>
  <c r="AF227" i="3"/>
  <c r="AF228" i="3" s="1"/>
  <c r="AF229" i="3" s="1"/>
  <c r="AF230" i="3" s="1"/>
  <c r="AF96" i="3"/>
  <c r="AO175" i="3" l="1"/>
  <c r="AO176" i="3" s="1"/>
  <c r="W151" i="3"/>
  <c r="W152" i="3"/>
  <c r="AG164" i="3"/>
  <c r="AG163" i="3"/>
  <c r="AG226" i="3"/>
  <c r="AG225" i="3"/>
  <c r="AP174" i="3" l="1"/>
  <c r="AP173" i="3"/>
  <c r="AG227" i="3"/>
  <c r="AG228" i="3" s="1"/>
  <c r="AG229" i="3" s="1"/>
  <c r="AG230" i="3" s="1"/>
  <c r="AG96" i="3"/>
  <c r="AG93" i="3"/>
  <c r="AG165" i="3"/>
  <c r="AG166" i="3" s="1"/>
  <c r="W153" i="3"/>
  <c r="W104" i="3"/>
  <c r="W92" i="3"/>
  <c r="AP175" i="3" l="1"/>
  <c r="AP176" i="3" s="1"/>
  <c r="AQ173" i="3" s="1"/>
  <c r="AH164" i="3"/>
  <c r="AH163" i="3"/>
  <c r="W154" i="3"/>
  <c r="AH226" i="3"/>
  <c r="AH225" i="3"/>
  <c r="AQ174" i="3" l="1"/>
  <c r="AQ175" i="3"/>
  <c r="AQ176" i="3" s="1"/>
  <c r="AH93" i="3"/>
  <c r="AH165" i="3"/>
  <c r="AH166" i="3" s="1"/>
  <c r="X151" i="3"/>
  <c r="X152" i="3"/>
  <c r="AH227" i="3"/>
  <c r="AH228" i="3" s="1"/>
  <c r="AH229" i="3" s="1"/>
  <c r="AH230" i="3" s="1"/>
  <c r="AH96" i="3"/>
  <c r="X153" i="3" l="1"/>
  <c r="X104" i="3"/>
  <c r="X92" i="3"/>
  <c r="AI163" i="3"/>
  <c r="AI164" i="3"/>
  <c r="AI225" i="3"/>
  <c r="AI226" i="3"/>
  <c r="AI93" i="3" l="1"/>
  <c r="AI165" i="3"/>
  <c r="AI166" i="3" s="1"/>
  <c r="X154" i="3"/>
  <c r="AI227" i="3"/>
  <c r="AI228" i="3" s="1"/>
  <c r="AI229" i="3" s="1"/>
  <c r="AI230" i="3" s="1"/>
  <c r="AI96" i="3"/>
  <c r="AJ163" i="3" l="1"/>
  <c r="AJ164" i="3"/>
  <c r="Y152" i="3"/>
  <c r="Y151" i="3"/>
  <c r="AJ225" i="3"/>
  <c r="AJ226" i="3"/>
  <c r="AJ227" i="3" l="1"/>
  <c r="AJ228" i="3" s="1"/>
  <c r="AJ229" i="3" s="1"/>
  <c r="AJ230" i="3" s="1"/>
  <c r="AJ96" i="3"/>
  <c r="Y153" i="3"/>
  <c r="Y104" i="3"/>
  <c r="Y92" i="3"/>
  <c r="AJ93" i="3"/>
  <c r="AJ165" i="3"/>
  <c r="AJ166" i="3" s="1"/>
  <c r="AK226" i="3" l="1"/>
  <c r="AK225" i="3"/>
  <c r="Y154" i="3"/>
  <c r="AK163" i="3"/>
  <c r="AK164" i="3"/>
  <c r="Z152" i="3" l="1"/>
  <c r="Z151" i="3"/>
  <c r="AK93" i="3"/>
  <c r="AK165" i="3"/>
  <c r="AK166" i="3" s="1"/>
  <c r="AK227" i="3"/>
  <c r="AK228" i="3" s="1"/>
  <c r="AK229" i="3" s="1"/>
  <c r="AK230" i="3" s="1"/>
  <c r="AK96" i="3"/>
  <c r="AL163" i="3" l="1"/>
  <c r="AL164" i="3"/>
  <c r="Z153" i="3"/>
  <c r="Z104" i="3"/>
  <c r="Z92" i="3"/>
  <c r="AL225" i="3"/>
  <c r="AL226" i="3"/>
  <c r="AL227" i="3" l="1"/>
  <c r="AL228" i="3" s="1"/>
  <c r="AL229" i="3" s="1"/>
  <c r="AL230" i="3" s="1"/>
  <c r="AL96" i="3"/>
  <c r="Z154" i="3"/>
  <c r="AL93" i="3"/>
  <c r="AL165" i="3"/>
  <c r="AL166" i="3" s="1"/>
  <c r="AM163" i="3" l="1"/>
  <c r="AM164" i="3"/>
  <c r="AA152" i="3"/>
  <c r="AA151" i="3"/>
  <c r="AM225" i="3"/>
  <c r="AM226" i="3"/>
  <c r="AM93" i="3" l="1"/>
  <c r="AM165" i="3"/>
  <c r="AM166" i="3" s="1"/>
  <c r="AM227" i="3"/>
  <c r="AM228" i="3" s="1"/>
  <c r="AM229" i="3" s="1"/>
  <c r="AM230" i="3" s="1"/>
  <c r="AM96" i="3"/>
  <c r="AA153" i="3"/>
  <c r="AA104" i="3"/>
  <c r="AA92" i="3"/>
  <c r="AN164" i="3" l="1"/>
  <c r="AN163" i="3"/>
  <c r="AA154" i="3"/>
  <c r="AN225" i="3"/>
  <c r="AN226" i="3"/>
  <c r="AN93" i="3" l="1"/>
  <c r="AN165" i="3"/>
  <c r="AN166" i="3" s="1"/>
  <c r="AB151" i="3"/>
  <c r="AB152" i="3"/>
  <c r="AN227" i="3"/>
  <c r="AN228" i="3" s="1"/>
  <c r="AN229" i="3" s="1"/>
  <c r="AN230" i="3" s="1"/>
  <c r="AN96" i="3"/>
  <c r="AO164" i="3" l="1"/>
  <c r="AO163" i="3"/>
  <c r="AB153" i="3"/>
  <c r="AB92" i="3"/>
  <c r="AB104" i="3"/>
  <c r="AO226" i="3"/>
  <c r="AO225" i="3"/>
  <c r="AB154" i="3" l="1"/>
  <c r="AO227" i="3"/>
  <c r="AO228" i="3" s="1"/>
  <c r="AO229" i="3" s="1"/>
  <c r="AO230" i="3" s="1"/>
  <c r="AO96" i="3"/>
  <c r="AO93" i="3"/>
  <c r="AO165" i="3"/>
  <c r="AO166" i="3" s="1"/>
  <c r="AP225" i="3" l="1"/>
  <c r="AP226" i="3"/>
  <c r="AC152" i="3"/>
  <c r="AC151" i="3"/>
  <c r="AP164" i="3"/>
  <c r="AP163" i="3"/>
  <c r="AP93" i="3" l="1"/>
  <c r="AP165" i="3"/>
  <c r="AP166" i="3" s="1"/>
  <c r="AC153" i="3"/>
  <c r="AC92" i="3"/>
  <c r="AC104" i="3"/>
  <c r="AP227" i="3"/>
  <c r="AP228" i="3" s="1"/>
  <c r="AP229" i="3" s="1"/>
  <c r="AP230" i="3" s="1"/>
  <c r="AP96" i="3"/>
  <c r="AC154" i="3" l="1"/>
  <c r="AQ164" i="3"/>
  <c r="AQ163" i="3"/>
  <c r="AQ226" i="3"/>
  <c r="AQ225" i="3"/>
  <c r="AQ93" i="3" l="1"/>
  <c r="AQ165" i="3"/>
  <c r="AQ166" i="3" s="1"/>
  <c r="AQ227" i="3"/>
  <c r="AQ228" i="3" s="1"/>
  <c r="AQ229" i="3" s="1"/>
  <c r="AQ230" i="3" s="1"/>
  <c r="AQ96" i="3"/>
  <c r="AD151" i="3"/>
  <c r="AD152" i="3"/>
  <c r="AD153" i="3" l="1"/>
  <c r="AD92" i="3"/>
  <c r="AD104" i="3"/>
  <c r="AD154" i="3" l="1"/>
  <c r="AE152" i="3" l="1"/>
  <c r="AE151" i="3"/>
  <c r="AE153" i="3" l="1"/>
  <c r="AE92" i="3"/>
  <c r="AE104" i="3"/>
  <c r="AE154" i="3" l="1"/>
  <c r="AF152" i="3" l="1"/>
  <c r="AF151" i="3"/>
  <c r="AF153" i="3" l="1"/>
  <c r="AF104" i="3"/>
  <c r="AF92" i="3"/>
  <c r="AF154" i="3" l="1"/>
  <c r="AG151" i="3" l="1"/>
  <c r="AG152" i="3"/>
  <c r="AG153" i="3" l="1"/>
  <c r="AG104" i="3"/>
  <c r="AG92" i="3"/>
  <c r="AG154" i="3" l="1"/>
  <c r="AH152" i="3" l="1"/>
  <c r="AH151" i="3"/>
  <c r="AH153" i="3" l="1"/>
  <c r="AH104" i="3"/>
  <c r="AH92" i="3"/>
  <c r="AH154" i="3" l="1"/>
  <c r="AI151" i="3" l="1"/>
  <c r="AI152" i="3"/>
  <c r="AI153" i="3" l="1"/>
  <c r="AI104" i="3"/>
  <c r="AI92" i="3"/>
  <c r="AI154" i="3" l="1"/>
  <c r="AJ152" i="3" l="1"/>
  <c r="AJ151" i="3"/>
  <c r="AJ153" i="3" l="1"/>
  <c r="AJ104" i="3"/>
  <c r="AJ92" i="3"/>
  <c r="AJ154" i="3" l="1"/>
  <c r="AK152" i="3" l="1"/>
  <c r="AK151" i="3"/>
  <c r="AK153" i="3" l="1"/>
  <c r="AK104" i="3"/>
  <c r="AK92" i="3"/>
  <c r="AK154" i="3" l="1"/>
  <c r="AL152" i="3" l="1"/>
  <c r="AL151" i="3"/>
  <c r="AL153" i="3" l="1"/>
  <c r="AL104" i="3"/>
  <c r="AL92" i="3"/>
  <c r="AL154" i="3" l="1"/>
  <c r="AM152" i="3" l="1"/>
  <c r="AM151" i="3"/>
  <c r="AM153" i="3" l="1"/>
  <c r="AM104" i="3"/>
  <c r="AM92" i="3"/>
  <c r="AM154" i="3" l="1"/>
  <c r="AN152" i="3" l="1"/>
  <c r="AN151" i="3"/>
  <c r="AN153" i="3" l="1"/>
  <c r="AN92" i="3"/>
  <c r="AN104" i="3"/>
  <c r="AN154" i="3" l="1"/>
  <c r="AO152" i="3" l="1"/>
  <c r="AO151" i="3"/>
  <c r="AO153" i="3" l="1"/>
  <c r="AO92" i="3"/>
  <c r="AO104" i="3"/>
  <c r="AO154" i="3" l="1"/>
  <c r="AP152" i="3" l="1"/>
  <c r="AP151" i="3"/>
  <c r="AP153" i="3" l="1"/>
  <c r="AP92" i="3"/>
  <c r="AP104" i="3"/>
  <c r="AP154" i="3" l="1"/>
  <c r="AQ152" i="3" l="1"/>
  <c r="AQ151" i="3"/>
  <c r="AQ153" i="3" l="1"/>
  <c r="AQ92" i="3"/>
  <c r="AQ104" i="3"/>
  <c r="AQ154" i="3" l="1"/>
  <c r="C195" i="3" l="1"/>
  <c r="C197" i="3" s="1"/>
  <c r="C198" i="3" s="1"/>
  <c r="D196" i="3" s="1"/>
  <c r="C199" i="3" l="1"/>
  <c r="C200" i="3" s="1"/>
  <c r="D195" i="3"/>
  <c r="B210" i="3"/>
  <c r="C211" i="3" s="1"/>
  <c r="C95" i="3" s="1"/>
  <c r="C97" i="3" s="1"/>
  <c r="C213" i="3" l="1"/>
  <c r="C214" i="3" s="1"/>
  <c r="D197" i="3"/>
  <c r="D198" i="3" s="1"/>
  <c r="C238" i="3"/>
  <c r="C240" i="3" s="1"/>
  <c r="C241" i="3" l="1"/>
  <c r="C118" i="3"/>
  <c r="C215" i="3"/>
  <c r="C216" i="3" s="1"/>
  <c r="D211" i="3"/>
  <c r="D212" i="3"/>
  <c r="D199" i="3"/>
  <c r="D200" i="3" s="1"/>
  <c r="E196" i="3"/>
  <c r="E195" i="3"/>
  <c r="C98" i="3"/>
  <c r="C101" i="3" s="1"/>
  <c r="C105" i="3"/>
  <c r="D239" i="3"/>
  <c r="D237" i="3"/>
  <c r="C253" i="3"/>
  <c r="C242" i="3"/>
  <c r="C262" i="3" s="1"/>
  <c r="D213" i="3" l="1"/>
  <c r="D95" i="3"/>
  <c r="D97" i="3" s="1"/>
  <c r="D98" i="3" s="1"/>
  <c r="D101" i="3" s="1"/>
  <c r="D214" i="3"/>
  <c r="E197" i="3"/>
  <c r="E198" i="3" s="1"/>
  <c r="C114" i="3"/>
  <c r="C120" i="3" s="1"/>
  <c r="C123" i="3" s="1"/>
  <c r="C126" i="3" s="1"/>
  <c r="C134" i="3" s="1"/>
  <c r="C125" i="3"/>
  <c r="C58" i="4"/>
  <c r="C133" i="3"/>
  <c r="C106" i="3"/>
  <c r="D238" i="3" l="1"/>
  <c r="D240" i="3" s="1"/>
  <c r="D118" i="3" s="1"/>
  <c r="D105" i="3"/>
  <c r="D215" i="3"/>
  <c r="D216" i="3" s="1"/>
  <c r="E212" i="3"/>
  <c r="E211" i="3"/>
  <c r="E199" i="3"/>
  <c r="E200" i="3" s="1"/>
  <c r="F195" i="3"/>
  <c r="F196" i="3"/>
  <c r="C139" i="3"/>
  <c r="C140" i="3" s="1"/>
  <c r="C128" i="3"/>
  <c r="D114" i="3"/>
  <c r="D106" i="3"/>
  <c r="D58" i="4"/>
  <c r="D125" i="3"/>
  <c r="D133" i="3"/>
  <c r="D241" i="3" l="1"/>
  <c r="D253" i="3" s="1"/>
  <c r="E213" i="3"/>
  <c r="E214" i="3" s="1"/>
  <c r="E95" i="3"/>
  <c r="F197" i="3"/>
  <c r="F198" i="3" s="1"/>
  <c r="E239" i="3" l="1"/>
  <c r="E237" i="3"/>
  <c r="D242" i="3"/>
  <c r="D262" i="3" s="1"/>
  <c r="D117" i="3" s="1"/>
  <c r="D120" i="3" s="1"/>
  <c r="D123" i="3" s="1"/>
  <c r="D126" i="3" s="1"/>
  <c r="D134" i="3" s="1"/>
  <c r="D139" i="3" s="1"/>
  <c r="D140" i="3" s="1"/>
  <c r="E97" i="3"/>
  <c r="E238" i="3" s="1"/>
  <c r="E215" i="3"/>
  <c r="E216" i="3" s="1"/>
  <c r="F211" i="3"/>
  <c r="F212" i="3"/>
  <c r="F199" i="3"/>
  <c r="F200" i="3" s="1"/>
  <c r="G196" i="3"/>
  <c r="G195" i="3"/>
  <c r="E240" i="3" l="1"/>
  <c r="E118" i="3" s="1"/>
  <c r="E105" i="3"/>
  <c r="E98" i="3"/>
  <c r="E101" i="3" s="1"/>
  <c r="E125" i="3" s="1"/>
  <c r="D128" i="3"/>
  <c r="F213" i="3"/>
  <c r="F95" i="3"/>
  <c r="F214" i="3"/>
  <c r="G197" i="3"/>
  <c r="G198" i="3" s="1"/>
  <c r="E241" i="3"/>
  <c r="E114" i="3" l="1"/>
  <c r="E133" i="3"/>
  <c r="E106" i="3"/>
  <c r="E58" i="4"/>
  <c r="F215" i="3"/>
  <c r="F216" i="3" s="1"/>
  <c r="G212" i="3"/>
  <c r="G211" i="3"/>
  <c r="G199" i="3"/>
  <c r="G200" i="3" s="1"/>
  <c r="H196" i="3"/>
  <c r="H195" i="3"/>
  <c r="F97" i="3"/>
  <c r="F239" i="3"/>
  <c r="E253" i="3"/>
  <c r="E242" i="3"/>
  <c r="E262" i="3" s="1"/>
  <c r="E117" i="3" s="1"/>
  <c r="E120" i="3" s="1"/>
  <c r="E123" i="3" s="1"/>
  <c r="E126" i="3" s="1"/>
  <c r="E134" i="3" s="1"/>
  <c r="E139" i="3" s="1"/>
  <c r="E140" i="3" s="1"/>
  <c r="F237" i="3"/>
  <c r="G213" i="3" l="1"/>
  <c r="G95" i="3"/>
  <c r="G214" i="3"/>
  <c r="H197" i="3"/>
  <c r="H198" i="3" s="1"/>
  <c r="E128" i="3"/>
  <c r="F98" i="3"/>
  <c r="F101" i="3" s="1"/>
  <c r="F105" i="3"/>
  <c r="F238" i="3"/>
  <c r="F240" i="3" s="1"/>
  <c r="F118" i="3" s="1"/>
  <c r="G215" i="3" l="1"/>
  <c r="G216" i="3" s="1"/>
  <c r="H212" i="3"/>
  <c r="H211" i="3"/>
  <c r="H199" i="3"/>
  <c r="H200" i="3" s="1"/>
  <c r="I195" i="3"/>
  <c r="I196" i="3"/>
  <c r="F241" i="3"/>
  <c r="F125" i="3"/>
  <c r="F106" i="3"/>
  <c r="F114" i="3"/>
  <c r="F58" i="4"/>
  <c r="F133" i="3"/>
  <c r="H213" i="3" l="1"/>
  <c r="H95" i="3"/>
  <c r="H214" i="3"/>
  <c r="I197" i="3"/>
  <c r="I198" i="3"/>
  <c r="G237" i="3"/>
  <c r="F253" i="3"/>
  <c r="G239" i="3"/>
  <c r="F242" i="3"/>
  <c r="F262" i="3" s="1"/>
  <c r="F117" i="3" s="1"/>
  <c r="F120" i="3" s="1"/>
  <c r="F123" i="3" s="1"/>
  <c r="F126" i="3" s="1"/>
  <c r="G97" i="3"/>
  <c r="I211" i="3" l="1"/>
  <c r="I212" i="3"/>
  <c r="H215" i="3"/>
  <c r="H216" i="3" s="1"/>
  <c r="I199" i="3"/>
  <c r="I200" i="3" s="1"/>
  <c r="J196" i="3"/>
  <c r="J195" i="3"/>
  <c r="F134" i="3"/>
  <c r="F139" i="3" s="1"/>
  <c r="F140" i="3" s="1"/>
  <c r="F128" i="3"/>
  <c r="G98" i="3"/>
  <c r="G101" i="3" s="1"/>
  <c r="G105" i="3"/>
  <c r="G238" i="3"/>
  <c r="G240" i="3" s="1"/>
  <c r="G118" i="3" s="1"/>
  <c r="I213" i="3" l="1"/>
  <c r="I214" i="3" s="1"/>
  <c r="I95" i="3"/>
  <c r="J197" i="3"/>
  <c r="J198" i="3"/>
  <c r="G241" i="3"/>
  <c r="G125" i="3"/>
  <c r="G106" i="3"/>
  <c r="G114" i="3"/>
  <c r="G58" i="4"/>
  <c r="G133" i="3"/>
  <c r="J211" i="3" l="1"/>
  <c r="J212" i="3"/>
  <c r="I215" i="3"/>
  <c r="I216" i="3" s="1"/>
  <c r="J199" i="3"/>
  <c r="J200" i="3" s="1"/>
  <c r="K195" i="3"/>
  <c r="K196" i="3"/>
  <c r="G242" i="3"/>
  <c r="G262" i="3" s="1"/>
  <c r="G117" i="3" s="1"/>
  <c r="G120" i="3" s="1"/>
  <c r="G123" i="3" s="1"/>
  <c r="G126" i="3" s="1"/>
  <c r="H239" i="3"/>
  <c r="H237" i="3"/>
  <c r="G253" i="3"/>
  <c r="H97" i="3"/>
  <c r="J213" i="3" l="1"/>
  <c r="J214" i="3" s="1"/>
  <c r="J95" i="3"/>
  <c r="K197" i="3"/>
  <c r="K198" i="3"/>
  <c r="G134" i="3"/>
  <c r="G139" i="3" s="1"/>
  <c r="G140" i="3" s="1"/>
  <c r="G128" i="3"/>
  <c r="H238" i="3"/>
  <c r="H240" i="3" s="1"/>
  <c r="H118" i="3" s="1"/>
  <c r="H105" i="3"/>
  <c r="H98" i="3"/>
  <c r="H101" i="3" s="1"/>
  <c r="J215" i="3" l="1"/>
  <c r="J216" i="3" s="1"/>
  <c r="K211" i="3"/>
  <c r="K212" i="3"/>
  <c r="K199" i="3"/>
  <c r="K200" i="3" s="1"/>
  <c r="L196" i="3"/>
  <c r="L195" i="3"/>
  <c r="H241" i="3"/>
  <c r="I237" i="3" s="1"/>
  <c r="H114" i="3"/>
  <c r="H125" i="3"/>
  <c r="H133" i="3"/>
  <c r="H106" i="3"/>
  <c r="K213" i="3" l="1"/>
  <c r="K214" i="3" s="1"/>
  <c r="K95" i="3"/>
  <c r="L197" i="3"/>
  <c r="L198" i="3"/>
  <c r="I97" i="3"/>
  <c r="I105" i="3" s="1"/>
  <c r="I239" i="3"/>
  <c r="H253" i="3"/>
  <c r="H242" i="3"/>
  <c r="H262" i="3" s="1"/>
  <c r="H117" i="3" s="1"/>
  <c r="H120" i="3" s="1"/>
  <c r="H123" i="3" s="1"/>
  <c r="H126" i="3" s="1"/>
  <c r="H134" i="3" s="1"/>
  <c r="H139" i="3" s="1"/>
  <c r="H140" i="3" s="1"/>
  <c r="K215" i="3" l="1"/>
  <c r="K216" i="3" s="1"/>
  <c r="L212" i="3"/>
  <c r="L211" i="3"/>
  <c r="L199" i="3"/>
  <c r="L200" i="3" s="1"/>
  <c r="M195" i="3"/>
  <c r="M196" i="3"/>
  <c r="I98" i="3"/>
  <c r="I101" i="3" s="1"/>
  <c r="I125" i="3" s="1"/>
  <c r="I238" i="3"/>
  <c r="I240" i="3" s="1"/>
  <c r="I118" i="3" s="1"/>
  <c r="H128" i="3"/>
  <c r="I241" i="3" l="1"/>
  <c r="J239" i="3" s="1"/>
  <c r="L213" i="3"/>
  <c r="L214" i="3" s="1"/>
  <c r="L95" i="3"/>
  <c r="I106" i="3"/>
  <c r="I133" i="3"/>
  <c r="M197" i="3"/>
  <c r="M198" i="3"/>
  <c r="I114" i="3"/>
  <c r="J97" i="3"/>
  <c r="J238" i="3" s="1"/>
  <c r="J240" i="3" s="1"/>
  <c r="J118" i="3" s="1"/>
  <c r="J237" i="3" l="1"/>
  <c r="I253" i="3"/>
  <c r="I242" i="3"/>
  <c r="I262" i="3" s="1"/>
  <c r="I117" i="3" s="1"/>
  <c r="I120" i="3" s="1"/>
  <c r="I123" i="3" s="1"/>
  <c r="I126" i="3" s="1"/>
  <c r="I134" i="3" s="1"/>
  <c r="I139" i="3" s="1"/>
  <c r="I140" i="3" s="1"/>
  <c r="L215" i="3"/>
  <c r="L216" i="3" s="1"/>
  <c r="M212" i="3"/>
  <c r="M211" i="3"/>
  <c r="M199" i="3"/>
  <c r="M200" i="3" s="1"/>
  <c r="N195" i="3"/>
  <c r="N196" i="3"/>
  <c r="J98" i="3"/>
  <c r="J101" i="3" s="1"/>
  <c r="J125" i="3" s="1"/>
  <c r="J105" i="3"/>
  <c r="N197" i="3" l="1"/>
  <c r="J241" i="3"/>
  <c r="K237" i="3" s="1"/>
  <c r="I128" i="3"/>
  <c r="M213" i="3"/>
  <c r="M214" i="3" s="1"/>
  <c r="M95" i="3"/>
  <c r="J133" i="3"/>
  <c r="J106" i="3"/>
  <c r="N198" i="3"/>
  <c r="J114" i="3"/>
  <c r="J253" i="3" l="1"/>
  <c r="J242" i="3"/>
  <c r="J262" i="3" s="1"/>
  <c r="J117" i="3" s="1"/>
  <c r="J120" i="3" s="1"/>
  <c r="J123" i="3" s="1"/>
  <c r="J126" i="3" s="1"/>
  <c r="J134" i="3" s="1"/>
  <c r="J139" i="3" s="1"/>
  <c r="J140" i="3" s="1"/>
  <c r="K97" i="3"/>
  <c r="K105" i="3" s="1"/>
  <c r="K239" i="3"/>
  <c r="M215" i="3"/>
  <c r="M216" i="3" s="1"/>
  <c r="N212" i="3"/>
  <c r="N211" i="3"/>
  <c r="N199" i="3"/>
  <c r="N200" i="3" s="1"/>
  <c r="O196" i="3"/>
  <c r="O195" i="3"/>
  <c r="K98" i="3" l="1"/>
  <c r="K101" i="3" s="1"/>
  <c r="K114" i="3" s="1"/>
  <c r="K238" i="3"/>
  <c r="K240" i="3" s="1"/>
  <c r="K118" i="3" s="1"/>
  <c r="N213" i="3"/>
  <c r="N214" i="3" s="1"/>
  <c r="N95" i="3"/>
  <c r="O197" i="3"/>
  <c r="O198" i="3" s="1"/>
  <c r="J128" i="3"/>
  <c r="K125" i="3" l="1"/>
  <c r="K133" i="3"/>
  <c r="K241" i="3"/>
  <c r="L237" i="3" s="1"/>
  <c r="K106" i="3"/>
  <c r="L97" i="3"/>
  <c r="O211" i="3"/>
  <c r="N215" i="3"/>
  <c r="N216" i="3" s="1"/>
  <c r="O212" i="3"/>
  <c r="O199" i="3"/>
  <c r="O200" i="3" s="1"/>
  <c r="P196" i="3"/>
  <c r="P195" i="3"/>
  <c r="K253" i="3" l="1"/>
  <c r="L239" i="3"/>
  <c r="K242" i="3"/>
  <c r="K262" i="3" s="1"/>
  <c r="K117" i="3" s="1"/>
  <c r="K120" i="3" s="1"/>
  <c r="K123" i="3" s="1"/>
  <c r="K126" i="3" s="1"/>
  <c r="K134" i="3" s="1"/>
  <c r="K139" i="3" s="1"/>
  <c r="K140" i="3" s="1"/>
  <c r="L238" i="3"/>
  <c r="L98" i="3"/>
  <c r="L101" i="3" s="1"/>
  <c r="L105" i="3"/>
  <c r="L241" i="3"/>
  <c r="O213" i="3"/>
  <c r="O214" i="3" s="1"/>
  <c r="O95" i="3"/>
  <c r="P197" i="3"/>
  <c r="P198" i="3" s="1"/>
  <c r="L240" i="3" l="1"/>
  <c r="L118" i="3" s="1"/>
  <c r="K128" i="3"/>
  <c r="L253" i="3"/>
  <c r="M237" i="3"/>
  <c r="M239" i="3"/>
  <c r="L242" i="3"/>
  <c r="L262" i="3" s="1"/>
  <c r="L117" i="3" s="1"/>
  <c r="M97" i="3"/>
  <c r="L114" i="3"/>
  <c r="L125" i="3"/>
  <c r="L133" i="3"/>
  <c r="L106" i="3"/>
  <c r="O215" i="3"/>
  <c r="O216" i="3" s="1"/>
  <c r="P211" i="3"/>
  <c r="P212" i="3"/>
  <c r="P199" i="3"/>
  <c r="P200" i="3" s="1"/>
  <c r="Q196" i="3"/>
  <c r="Q195" i="3"/>
  <c r="L120" i="3" l="1"/>
  <c r="L123" i="3" s="1"/>
  <c r="L126" i="3" s="1"/>
  <c r="L134" i="3" s="1"/>
  <c r="L139" i="3" s="1"/>
  <c r="L140" i="3" s="1"/>
  <c r="M238" i="3"/>
  <c r="M240" i="3" s="1"/>
  <c r="M118" i="3" s="1"/>
  <c r="M98" i="3"/>
  <c r="M101" i="3" s="1"/>
  <c r="M105" i="3"/>
  <c r="P213" i="3"/>
  <c r="P95" i="3"/>
  <c r="P214" i="3"/>
  <c r="Q197" i="3"/>
  <c r="Q198" i="3" s="1"/>
  <c r="M241" i="3" l="1"/>
  <c r="L128" i="3"/>
  <c r="N97" i="3"/>
  <c r="M253" i="3"/>
  <c r="N237" i="3"/>
  <c r="M242" i="3"/>
  <c r="M262" i="3" s="1"/>
  <c r="M117" i="3" s="1"/>
  <c r="N239" i="3"/>
  <c r="M106" i="3"/>
  <c r="M133" i="3"/>
  <c r="M125" i="3"/>
  <c r="M114" i="3"/>
  <c r="P215" i="3"/>
  <c r="P216" i="3" s="1"/>
  <c r="Q211" i="3"/>
  <c r="Q212" i="3"/>
  <c r="Q199" i="3"/>
  <c r="Q200" i="3" s="1"/>
  <c r="R196" i="3"/>
  <c r="R195" i="3"/>
  <c r="M120" i="3" l="1"/>
  <c r="M123" i="3" s="1"/>
  <c r="M126" i="3" s="1"/>
  <c r="N238" i="3"/>
  <c r="N240" i="3" s="1"/>
  <c r="N118" i="3" s="1"/>
  <c r="N105" i="3"/>
  <c r="N98" i="3"/>
  <c r="N101" i="3" s="1"/>
  <c r="N241" i="3"/>
  <c r="Q213" i="3"/>
  <c r="Q214" i="3" s="1"/>
  <c r="Q95" i="3"/>
  <c r="R197" i="3"/>
  <c r="R198" i="3" s="1"/>
  <c r="M134" i="3" l="1"/>
  <c r="M139" i="3" s="1"/>
  <c r="M140" i="3" s="1"/>
  <c r="M128" i="3"/>
  <c r="O97" i="3"/>
  <c r="N242" i="3"/>
  <c r="N262" i="3" s="1"/>
  <c r="N117" i="3" s="1"/>
  <c r="O239" i="3"/>
  <c r="O237" i="3"/>
  <c r="N253" i="3"/>
  <c r="N106" i="3"/>
  <c r="N133" i="3"/>
  <c r="N125" i="3"/>
  <c r="N114" i="3"/>
  <c r="Q215" i="3"/>
  <c r="Q216" i="3" s="1"/>
  <c r="R212" i="3"/>
  <c r="R211" i="3"/>
  <c r="R199" i="3"/>
  <c r="R200" i="3" s="1"/>
  <c r="S195" i="3"/>
  <c r="S196" i="3"/>
  <c r="N120" i="3" l="1"/>
  <c r="N123" i="3" s="1"/>
  <c r="N126" i="3" s="1"/>
  <c r="N134" i="3" s="1"/>
  <c r="N139" i="3" s="1"/>
  <c r="N140" i="3" s="1"/>
  <c r="O238" i="3"/>
  <c r="O240" i="3" s="1"/>
  <c r="O118" i="3" s="1"/>
  <c r="O105" i="3"/>
  <c r="O98" i="3"/>
  <c r="O101" i="3" s="1"/>
  <c r="R213" i="3"/>
  <c r="R214" i="3" s="1"/>
  <c r="R95" i="3"/>
  <c r="S197" i="3"/>
  <c r="S198" i="3" s="1"/>
  <c r="N128" i="3" l="1"/>
  <c r="O241" i="3"/>
  <c r="O133" i="3"/>
  <c r="O106" i="3"/>
  <c r="O125" i="3"/>
  <c r="O114" i="3"/>
  <c r="R215" i="3"/>
  <c r="R216" i="3" s="1"/>
  <c r="S211" i="3"/>
  <c r="S212" i="3"/>
  <c r="S199" i="3"/>
  <c r="S200" i="3" s="1"/>
  <c r="T196" i="3"/>
  <c r="T195" i="3"/>
  <c r="P97" i="3" l="1"/>
  <c r="O242" i="3"/>
  <c r="O262" i="3" s="1"/>
  <c r="O117" i="3" s="1"/>
  <c r="O120" i="3" s="1"/>
  <c r="O123" i="3" s="1"/>
  <c r="O126" i="3" s="1"/>
  <c r="O134" i="3" s="1"/>
  <c r="O139" i="3" s="1"/>
  <c r="O140" i="3" s="1"/>
  <c r="P239" i="3"/>
  <c r="O253" i="3"/>
  <c r="P237" i="3"/>
  <c r="S213" i="3"/>
  <c r="S214" i="3" s="1"/>
  <c r="S95" i="3"/>
  <c r="T197" i="3"/>
  <c r="T198" i="3" s="1"/>
  <c r="P238" i="3" l="1"/>
  <c r="P240" i="3" s="1"/>
  <c r="P118" i="3" s="1"/>
  <c r="P105" i="3"/>
  <c r="P98" i="3"/>
  <c r="P101" i="3" s="1"/>
  <c r="P241" i="3"/>
  <c r="O128" i="3"/>
  <c r="T212" i="3"/>
  <c r="T211" i="3"/>
  <c r="S215" i="3"/>
  <c r="S216" i="3" s="1"/>
  <c r="T199" i="3"/>
  <c r="T200" i="3" s="1"/>
  <c r="U195" i="3"/>
  <c r="U196" i="3"/>
  <c r="Q97" i="3" l="1"/>
  <c r="P253" i="3"/>
  <c r="P242" i="3"/>
  <c r="P262" i="3" s="1"/>
  <c r="P117" i="3" s="1"/>
  <c r="Q237" i="3"/>
  <c r="Q239" i="3"/>
  <c r="P133" i="3"/>
  <c r="P125" i="3"/>
  <c r="P114" i="3"/>
  <c r="P106" i="3"/>
  <c r="T213" i="3"/>
  <c r="T214" i="3" s="1"/>
  <c r="T95" i="3"/>
  <c r="U197" i="3"/>
  <c r="U198" i="3" s="1"/>
  <c r="P120" i="3" l="1"/>
  <c r="P123" i="3" s="1"/>
  <c r="P126" i="3" s="1"/>
  <c r="P134" i="3" s="1"/>
  <c r="P139" i="3" s="1"/>
  <c r="P140" i="3" s="1"/>
  <c r="Q238" i="3"/>
  <c r="Q240" i="3" s="1"/>
  <c r="Q118" i="3" s="1"/>
  <c r="Q98" i="3"/>
  <c r="Q101" i="3" s="1"/>
  <c r="Q105" i="3"/>
  <c r="Q241" i="3"/>
  <c r="T215" i="3"/>
  <c r="T216" i="3" s="1"/>
  <c r="U211" i="3"/>
  <c r="U212" i="3"/>
  <c r="U199" i="3"/>
  <c r="U200" i="3" s="1"/>
  <c r="V195" i="3"/>
  <c r="V196" i="3"/>
  <c r="Q114" i="3" l="1"/>
  <c r="Q133" i="3"/>
  <c r="Q106" i="3"/>
  <c r="Q125" i="3"/>
  <c r="R97" i="3"/>
  <c r="Q253" i="3"/>
  <c r="R239" i="3"/>
  <c r="R237" i="3"/>
  <c r="Q242" i="3"/>
  <c r="Q262" i="3" s="1"/>
  <c r="Q117" i="3" s="1"/>
  <c r="Q120" i="3" s="1"/>
  <c r="Q123" i="3" s="1"/>
  <c r="Q126" i="3" s="1"/>
  <c r="Q134" i="3" s="1"/>
  <c r="P128" i="3"/>
  <c r="U213" i="3"/>
  <c r="U95" i="3"/>
  <c r="U214" i="3"/>
  <c r="V197" i="3"/>
  <c r="V198" i="3"/>
  <c r="Q139" i="3" l="1"/>
  <c r="Q140" i="3" s="1"/>
  <c r="R98" i="3"/>
  <c r="R101" i="3" s="1"/>
  <c r="R105" i="3"/>
  <c r="R238" i="3"/>
  <c r="R240" i="3" s="1"/>
  <c r="R118" i="3" s="1"/>
  <c r="Q128" i="3"/>
  <c r="V212" i="3"/>
  <c r="U215" i="3"/>
  <c r="U216" i="3" s="1"/>
  <c r="V211" i="3"/>
  <c r="V199" i="3"/>
  <c r="V200" i="3" s="1"/>
  <c r="W196" i="3"/>
  <c r="W195" i="3"/>
  <c r="R241" i="3" l="1"/>
  <c r="R106" i="3"/>
  <c r="R125" i="3"/>
  <c r="R114" i="3"/>
  <c r="R133" i="3"/>
  <c r="V213" i="3"/>
  <c r="V214" i="3" s="1"/>
  <c r="V95" i="3"/>
  <c r="W197" i="3"/>
  <c r="W198" i="3" s="1"/>
  <c r="S97" i="3" l="1"/>
  <c r="S237" i="3"/>
  <c r="R242" i="3"/>
  <c r="R262" i="3" s="1"/>
  <c r="R117" i="3" s="1"/>
  <c r="R120" i="3" s="1"/>
  <c r="R123" i="3" s="1"/>
  <c r="R126" i="3" s="1"/>
  <c r="R134" i="3" s="1"/>
  <c r="R139" i="3" s="1"/>
  <c r="R140" i="3" s="1"/>
  <c r="R253" i="3"/>
  <c r="S239" i="3"/>
  <c r="W211" i="3"/>
  <c r="W212" i="3"/>
  <c r="V215" i="3"/>
  <c r="V216" i="3" s="1"/>
  <c r="W199" i="3"/>
  <c r="W200" i="3" s="1"/>
  <c r="X195" i="3"/>
  <c r="X196" i="3"/>
  <c r="S105" i="3" l="1"/>
  <c r="S238" i="3"/>
  <c r="S240" i="3" s="1"/>
  <c r="S118" i="3" s="1"/>
  <c r="S98" i="3"/>
  <c r="S101" i="3" s="1"/>
  <c r="R128" i="3"/>
  <c r="W213" i="3"/>
  <c r="W214" i="3" s="1"/>
  <c r="W95" i="3"/>
  <c r="X197" i="3"/>
  <c r="X198" i="3" s="1"/>
  <c r="S241" i="3" l="1"/>
  <c r="T97" i="3" s="1"/>
  <c r="S125" i="3"/>
  <c r="S133" i="3"/>
  <c r="S106" i="3"/>
  <c r="S114" i="3"/>
  <c r="W215" i="3"/>
  <c r="W216" i="3" s="1"/>
  <c r="X212" i="3"/>
  <c r="X211" i="3"/>
  <c r="X199" i="3"/>
  <c r="X200" i="3" s="1"/>
  <c r="Y195" i="3"/>
  <c r="Y196" i="3"/>
  <c r="T239" i="3" l="1"/>
  <c r="T237" i="3"/>
  <c r="S242" i="3"/>
  <c r="S262" i="3" s="1"/>
  <c r="S117" i="3" s="1"/>
  <c r="S120" i="3" s="1"/>
  <c r="S123" i="3" s="1"/>
  <c r="S126" i="3" s="1"/>
  <c r="S253" i="3"/>
  <c r="T238" i="3"/>
  <c r="T240" i="3" s="1"/>
  <c r="T118" i="3" s="1"/>
  <c r="T105" i="3"/>
  <c r="T98" i="3"/>
  <c r="T101" i="3" s="1"/>
  <c r="X213" i="3"/>
  <c r="X214" i="3" s="1"/>
  <c r="X95" i="3"/>
  <c r="Y197" i="3"/>
  <c r="Y198" i="3"/>
  <c r="S134" i="3" l="1"/>
  <c r="S139" i="3" s="1"/>
  <c r="S140" i="3" s="1"/>
  <c r="S128" i="3"/>
  <c r="T241" i="3"/>
  <c r="U239" i="3" s="1"/>
  <c r="U97" i="3"/>
  <c r="T253" i="3"/>
  <c r="U237" i="3"/>
  <c r="T133" i="3"/>
  <c r="T114" i="3"/>
  <c r="T106" i="3"/>
  <c r="T125" i="3"/>
  <c r="X215" i="3"/>
  <c r="X216" i="3" s="1"/>
  <c r="Y212" i="3"/>
  <c r="Y211" i="3"/>
  <c r="Y199" i="3"/>
  <c r="Y200" i="3" s="1"/>
  <c r="Z195" i="3"/>
  <c r="Z196" i="3"/>
  <c r="T242" i="3" l="1"/>
  <c r="T262" i="3" s="1"/>
  <c r="T117" i="3" s="1"/>
  <c r="T120" i="3"/>
  <c r="T123" i="3" s="1"/>
  <c r="T126" i="3" s="1"/>
  <c r="T134" i="3" s="1"/>
  <c r="T139" i="3" s="1"/>
  <c r="T140" i="3" s="1"/>
  <c r="U238" i="3"/>
  <c r="U240" i="3" s="1"/>
  <c r="U118" i="3" s="1"/>
  <c r="U98" i="3"/>
  <c r="U101" i="3" s="1"/>
  <c r="U105" i="3"/>
  <c r="U241" i="3"/>
  <c r="Y213" i="3"/>
  <c r="Y214" i="3" s="1"/>
  <c r="Y95" i="3"/>
  <c r="Z197" i="3"/>
  <c r="Z198" i="3" s="1"/>
  <c r="V97" i="3" l="1"/>
  <c r="U242" i="3"/>
  <c r="U262" i="3" s="1"/>
  <c r="U117" i="3" s="1"/>
  <c r="V237" i="3"/>
  <c r="U253" i="3"/>
  <c r="V239" i="3"/>
  <c r="U133" i="3"/>
  <c r="U114" i="3"/>
  <c r="U125" i="3"/>
  <c r="U106" i="3"/>
  <c r="T128" i="3"/>
  <c r="Z212" i="3"/>
  <c r="Y215" i="3"/>
  <c r="Y216" i="3" s="1"/>
  <c r="Z211" i="3"/>
  <c r="Z199" i="3"/>
  <c r="Z200" i="3" s="1"/>
  <c r="AA196" i="3"/>
  <c r="AA195" i="3"/>
  <c r="U120" i="3" l="1"/>
  <c r="U123" i="3" s="1"/>
  <c r="U126" i="3" s="1"/>
  <c r="U134" i="3" s="1"/>
  <c r="U139" i="3" s="1"/>
  <c r="U140" i="3" s="1"/>
  <c r="V238" i="3"/>
  <c r="V240" i="3" s="1"/>
  <c r="V118" i="3" s="1"/>
  <c r="V105" i="3"/>
  <c r="V98" i="3"/>
  <c r="V101" i="3" s="1"/>
  <c r="V241" i="3"/>
  <c r="Z213" i="3"/>
  <c r="Z214" i="3" s="1"/>
  <c r="Z95" i="3"/>
  <c r="AA197" i="3"/>
  <c r="AA198" i="3" s="1"/>
  <c r="W97" i="3" l="1"/>
  <c r="W239" i="3"/>
  <c r="V253" i="3"/>
  <c r="W237" i="3"/>
  <c r="V242" i="3"/>
  <c r="V262" i="3" s="1"/>
  <c r="V117" i="3" s="1"/>
  <c r="V106" i="3"/>
  <c r="V133" i="3"/>
  <c r="V114" i="3"/>
  <c r="V125" i="3"/>
  <c r="U128" i="3"/>
  <c r="AA212" i="3"/>
  <c r="AA211" i="3"/>
  <c r="Z215" i="3"/>
  <c r="Z216" i="3" s="1"/>
  <c r="AA199" i="3"/>
  <c r="AA200" i="3" s="1"/>
  <c r="AB196" i="3"/>
  <c r="AB195" i="3"/>
  <c r="V120" i="3" l="1"/>
  <c r="V123" i="3" s="1"/>
  <c r="V126" i="3" s="1"/>
  <c r="V134" i="3" s="1"/>
  <c r="V139" i="3" s="1"/>
  <c r="V140" i="3" s="1"/>
  <c r="W238" i="3"/>
  <c r="W240" i="3" s="1"/>
  <c r="W118" i="3" s="1"/>
  <c r="W98" i="3"/>
  <c r="W101" i="3" s="1"/>
  <c r="W105" i="3"/>
  <c r="W241" i="3"/>
  <c r="AA213" i="3"/>
  <c r="AA214" i="3" s="1"/>
  <c r="AA95" i="3"/>
  <c r="AB197" i="3"/>
  <c r="AB198" i="3" s="1"/>
  <c r="V128" i="3" l="1"/>
  <c r="W133" i="3"/>
  <c r="W125" i="3"/>
  <c r="W106" i="3"/>
  <c r="W114" i="3"/>
  <c r="X97" i="3"/>
  <c r="X237" i="3"/>
  <c r="W253" i="3"/>
  <c r="X239" i="3"/>
  <c r="W242" i="3"/>
  <c r="W262" i="3" s="1"/>
  <c r="W117" i="3" s="1"/>
  <c r="AB211" i="3"/>
  <c r="AB212" i="3"/>
  <c r="AA215" i="3"/>
  <c r="AA216" i="3" s="1"/>
  <c r="AB199" i="3"/>
  <c r="AB200" i="3" s="1"/>
  <c r="AC196" i="3"/>
  <c r="AC195" i="3"/>
  <c r="X238" i="3" l="1"/>
  <c r="X240" i="3" s="1"/>
  <c r="X118" i="3" s="1"/>
  <c r="X98" i="3"/>
  <c r="X101" i="3" s="1"/>
  <c r="X105" i="3"/>
  <c r="X241" i="3"/>
  <c r="W120" i="3"/>
  <c r="W123" i="3" s="1"/>
  <c r="W126" i="3" s="1"/>
  <c r="W134" i="3" s="1"/>
  <c r="W139" i="3" s="1"/>
  <c r="W140" i="3" s="1"/>
  <c r="AB213" i="3"/>
  <c r="AB95" i="3"/>
  <c r="AB214" i="3"/>
  <c r="AC197" i="3"/>
  <c r="AC198" i="3"/>
  <c r="X133" i="3" l="1"/>
  <c r="X125" i="3"/>
  <c r="X106" i="3"/>
  <c r="X114" i="3"/>
  <c r="W128" i="3"/>
  <c r="Y97" i="3"/>
  <c r="X253" i="3"/>
  <c r="Y239" i="3"/>
  <c r="X242" i="3"/>
  <c r="X262" i="3" s="1"/>
  <c r="X117" i="3" s="1"/>
  <c r="Y237" i="3"/>
  <c r="AC212" i="3"/>
  <c r="AB215" i="3"/>
  <c r="AB216" i="3" s="1"/>
  <c r="AC211" i="3"/>
  <c r="AC199" i="3"/>
  <c r="AC200" i="3" s="1"/>
  <c r="AD195" i="3"/>
  <c r="AD196" i="3"/>
  <c r="Y238" i="3" l="1"/>
  <c r="Y240" i="3" s="1"/>
  <c r="Y118" i="3" s="1"/>
  <c r="Y98" i="3"/>
  <c r="Y101" i="3" s="1"/>
  <c r="Y105" i="3"/>
  <c r="Y241" i="3"/>
  <c r="X120" i="3"/>
  <c r="X123" i="3" s="1"/>
  <c r="X126" i="3" s="1"/>
  <c r="X134" i="3" s="1"/>
  <c r="X139" i="3" s="1"/>
  <c r="X140" i="3" s="1"/>
  <c r="AC213" i="3"/>
  <c r="AC95" i="3"/>
  <c r="AC214" i="3"/>
  <c r="AD197" i="3"/>
  <c r="AD198" i="3" s="1"/>
  <c r="X128" i="3" l="1"/>
  <c r="Y114" i="3"/>
  <c r="Y125" i="3"/>
  <c r="Y133" i="3"/>
  <c r="Y106" i="3"/>
  <c r="Z97" i="3"/>
  <c r="Y253" i="3"/>
  <c r="Y242" i="3"/>
  <c r="Y262" i="3" s="1"/>
  <c r="Y117" i="3" s="1"/>
  <c r="Y120" i="3" s="1"/>
  <c r="Y123" i="3" s="1"/>
  <c r="Y126" i="3" s="1"/>
  <c r="Y134" i="3" s="1"/>
  <c r="Y139" i="3" s="1"/>
  <c r="Y140" i="3" s="1"/>
  <c r="Z237" i="3"/>
  <c r="Z239" i="3"/>
  <c r="AD212" i="3"/>
  <c r="AD211" i="3"/>
  <c r="AC215" i="3"/>
  <c r="AC216" i="3" s="1"/>
  <c r="AD199" i="3"/>
  <c r="AD200" i="3" s="1"/>
  <c r="AE195" i="3"/>
  <c r="AE196" i="3"/>
  <c r="Z238" i="3" l="1"/>
  <c r="Z240" i="3" s="1"/>
  <c r="Z118" i="3" s="1"/>
  <c r="Z98" i="3"/>
  <c r="Z101" i="3" s="1"/>
  <c r="Z105" i="3"/>
  <c r="Y128" i="3"/>
  <c r="AD213" i="3"/>
  <c r="AD214" i="3" s="1"/>
  <c r="AD95" i="3"/>
  <c r="AE197" i="3"/>
  <c r="AE198" i="3"/>
  <c r="Z241" i="3" l="1"/>
  <c r="AA97" i="3" s="1"/>
  <c r="Z125" i="3"/>
  <c r="Z106" i="3"/>
  <c r="Z133" i="3"/>
  <c r="Z114" i="3"/>
  <c r="AE212" i="3"/>
  <c r="AE211" i="3"/>
  <c r="AD215" i="3"/>
  <c r="AD216" i="3" s="1"/>
  <c r="AE199" i="3"/>
  <c r="AE200" i="3" s="1"/>
  <c r="AF195" i="3"/>
  <c r="AF196" i="3"/>
  <c r="Z253" i="3" l="1"/>
  <c r="AA237" i="3"/>
  <c r="Z242" i="3"/>
  <c r="Z262" i="3" s="1"/>
  <c r="Z117" i="3" s="1"/>
  <c r="Z120" i="3" s="1"/>
  <c r="Z123" i="3" s="1"/>
  <c r="Z126" i="3" s="1"/>
  <c r="Z134" i="3" s="1"/>
  <c r="Z139" i="3" s="1"/>
  <c r="Z140" i="3" s="1"/>
  <c r="AA239" i="3"/>
  <c r="AA238" i="3"/>
  <c r="AA98" i="3"/>
  <c r="AA101" i="3" s="1"/>
  <c r="AA105" i="3"/>
  <c r="AE213" i="3"/>
  <c r="AE214" i="3" s="1"/>
  <c r="AE95" i="3"/>
  <c r="AF197" i="3"/>
  <c r="AF198" i="3" s="1"/>
  <c r="AA240" i="3" l="1"/>
  <c r="AA118" i="3" s="1"/>
  <c r="AA241" i="3"/>
  <c r="Z128" i="3"/>
  <c r="AB97" i="3"/>
  <c r="AA242" i="3"/>
  <c r="AA262" i="3" s="1"/>
  <c r="AA117" i="3" s="1"/>
  <c r="AB239" i="3"/>
  <c r="AB237" i="3"/>
  <c r="AA253" i="3"/>
  <c r="AA133" i="3"/>
  <c r="AA125" i="3"/>
  <c r="AA114" i="3"/>
  <c r="AA106" i="3"/>
  <c r="AE215" i="3"/>
  <c r="AE216" i="3" s="1"/>
  <c r="AF211" i="3"/>
  <c r="AF212" i="3"/>
  <c r="AF199" i="3"/>
  <c r="AF200" i="3" s="1"/>
  <c r="AG196" i="3"/>
  <c r="AG195" i="3"/>
  <c r="AA120" i="3" l="1"/>
  <c r="AA123" i="3" s="1"/>
  <c r="AA126" i="3" s="1"/>
  <c r="AA134" i="3" s="1"/>
  <c r="AA139" i="3" s="1"/>
  <c r="AA140" i="3" s="1"/>
  <c r="AB238" i="3"/>
  <c r="AB240" i="3" s="1"/>
  <c r="AB118" i="3" s="1"/>
  <c r="AB105" i="3"/>
  <c r="AB98" i="3"/>
  <c r="AB101" i="3" s="1"/>
  <c r="AB241" i="3"/>
  <c r="AF213" i="3"/>
  <c r="AF95" i="3"/>
  <c r="AF214" i="3"/>
  <c r="AG197" i="3"/>
  <c r="AG198" i="3" s="1"/>
  <c r="AC97" i="3" l="1"/>
  <c r="AC239" i="3"/>
  <c r="AC237" i="3"/>
  <c r="AB253" i="3"/>
  <c r="AB242" i="3"/>
  <c r="AB262" i="3" s="1"/>
  <c r="AB117" i="3" s="1"/>
  <c r="AB114" i="3"/>
  <c r="AB106" i="3"/>
  <c r="AB133" i="3"/>
  <c r="AB125" i="3"/>
  <c r="AA128" i="3"/>
  <c r="AF215" i="3"/>
  <c r="AF216" i="3" s="1"/>
  <c r="AG211" i="3"/>
  <c r="AG212" i="3"/>
  <c r="AG199" i="3"/>
  <c r="AG200" i="3" s="1"/>
  <c r="AH196" i="3"/>
  <c r="AH195" i="3"/>
  <c r="AB120" i="3" l="1"/>
  <c r="AB123" i="3" s="1"/>
  <c r="AB126" i="3" s="1"/>
  <c r="AB134" i="3" s="1"/>
  <c r="AB139" i="3" s="1"/>
  <c r="AB140" i="3" s="1"/>
  <c r="AC105" i="3"/>
  <c r="AC98" i="3"/>
  <c r="AC101" i="3" s="1"/>
  <c r="AC238" i="3"/>
  <c r="AC240" i="3" s="1"/>
  <c r="AC118" i="3" s="1"/>
  <c r="AG213" i="3"/>
  <c r="AG214" i="3" s="1"/>
  <c r="AG95" i="3"/>
  <c r="AH197" i="3"/>
  <c r="AH198" i="3" s="1"/>
  <c r="AC241" i="3" l="1"/>
  <c r="AC242" i="3" s="1"/>
  <c r="AC262" i="3" s="1"/>
  <c r="AC117" i="3" s="1"/>
  <c r="AB128" i="3"/>
  <c r="AD97" i="3"/>
  <c r="AC253" i="3"/>
  <c r="AD239" i="3"/>
  <c r="AD237" i="3"/>
  <c r="AC125" i="3"/>
  <c r="AC106" i="3"/>
  <c r="AC114" i="3"/>
  <c r="AC133" i="3"/>
  <c r="AH212" i="3"/>
  <c r="AH211" i="3"/>
  <c r="AG215" i="3"/>
  <c r="AG216" i="3" s="1"/>
  <c r="AH199" i="3"/>
  <c r="AH200" i="3" s="1"/>
  <c r="AI196" i="3"/>
  <c r="AI195" i="3"/>
  <c r="AC120" i="3" l="1"/>
  <c r="AC123" i="3" s="1"/>
  <c r="AC126" i="3" s="1"/>
  <c r="AC134" i="3" s="1"/>
  <c r="AC139" i="3" s="1"/>
  <c r="AC140" i="3" s="1"/>
  <c r="AD238" i="3"/>
  <c r="AD240" i="3" s="1"/>
  <c r="AD118" i="3" s="1"/>
  <c r="AD105" i="3"/>
  <c r="AD98" i="3"/>
  <c r="AD101" i="3" s="1"/>
  <c r="AD241" i="3"/>
  <c r="AH213" i="3"/>
  <c r="AH214" i="3" s="1"/>
  <c r="AH95" i="3"/>
  <c r="AI197" i="3"/>
  <c r="AI198" i="3" s="1"/>
  <c r="AC128" i="3" l="1"/>
  <c r="AE97" i="3"/>
  <c r="AD242" i="3"/>
  <c r="AD262" i="3" s="1"/>
  <c r="AD117" i="3" s="1"/>
  <c r="AD253" i="3"/>
  <c r="AE239" i="3"/>
  <c r="AE237" i="3"/>
  <c r="AD114" i="3"/>
  <c r="AD125" i="3"/>
  <c r="AD106" i="3"/>
  <c r="AD133" i="3"/>
  <c r="AH215" i="3"/>
  <c r="AH216" i="3" s="1"/>
  <c r="AI211" i="3"/>
  <c r="AI212" i="3"/>
  <c r="AI199" i="3"/>
  <c r="AI200" i="3" s="1"/>
  <c r="AJ196" i="3"/>
  <c r="AJ195" i="3"/>
  <c r="AD120" i="3" l="1"/>
  <c r="AD123" i="3" s="1"/>
  <c r="AD126" i="3" s="1"/>
  <c r="AD134" i="3" s="1"/>
  <c r="AD139" i="3" s="1"/>
  <c r="AD140" i="3" s="1"/>
  <c r="AE238" i="3"/>
  <c r="AE240" i="3" s="1"/>
  <c r="AE118" i="3" s="1"/>
  <c r="AE98" i="3"/>
  <c r="AE101" i="3" s="1"/>
  <c r="AE105" i="3"/>
  <c r="AE241" i="3"/>
  <c r="AI213" i="3"/>
  <c r="AI214" i="3" s="1"/>
  <c r="AI95" i="3"/>
  <c r="AJ197" i="3"/>
  <c r="AJ198" i="3" s="1"/>
  <c r="AE133" i="3" l="1"/>
  <c r="AE114" i="3"/>
  <c r="AE106" i="3"/>
  <c r="AE125" i="3"/>
  <c r="AF97" i="3"/>
  <c r="AE253" i="3"/>
  <c r="AE242" i="3"/>
  <c r="AE262" i="3" s="1"/>
  <c r="AE117" i="3" s="1"/>
  <c r="AE120" i="3" s="1"/>
  <c r="AE123" i="3" s="1"/>
  <c r="AE126" i="3" s="1"/>
  <c r="AE134" i="3" s="1"/>
  <c r="AE139" i="3" s="1"/>
  <c r="AE140" i="3" s="1"/>
  <c r="AF237" i="3"/>
  <c r="AF239" i="3"/>
  <c r="AD128" i="3"/>
  <c r="AI215" i="3"/>
  <c r="AI216" i="3" s="1"/>
  <c r="AJ212" i="3"/>
  <c r="AJ211" i="3"/>
  <c r="AJ199" i="3"/>
  <c r="AJ200" i="3" s="1"/>
  <c r="AK196" i="3"/>
  <c r="AK195" i="3"/>
  <c r="AF238" i="3" l="1"/>
  <c r="AF240" i="3" s="1"/>
  <c r="AF118" i="3" s="1"/>
  <c r="AF98" i="3"/>
  <c r="AF101" i="3" s="1"/>
  <c r="AF105" i="3"/>
  <c r="AF241" i="3"/>
  <c r="AE128" i="3"/>
  <c r="AJ213" i="3"/>
  <c r="AJ214" i="3" s="1"/>
  <c r="AJ95" i="3"/>
  <c r="AK197" i="3"/>
  <c r="AK198" i="3" s="1"/>
  <c r="AF133" i="3" l="1"/>
  <c r="AF114" i="3"/>
  <c r="AF106" i="3"/>
  <c r="AF125" i="3"/>
  <c r="AG97" i="3"/>
  <c r="AF242" i="3"/>
  <c r="AF262" i="3" s="1"/>
  <c r="AF117" i="3" s="1"/>
  <c r="AF120" i="3" s="1"/>
  <c r="AF123" i="3" s="1"/>
  <c r="AF126" i="3" s="1"/>
  <c r="AF134" i="3" s="1"/>
  <c r="AF139" i="3" s="1"/>
  <c r="AF140" i="3" s="1"/>
  <c r="AG239" i="3"/>
  <c r="AF253" i="3"/>
  <c r="AG237" i="3"/>
  <c r="AJ215" i="3"/>
  <c r="AJ216" i="3" s="1"/>
  <c r="AK211" i="3"/>
  <c r="AK212" i="3"/>
  <c r="AK199" i="3"/>
  <c r="AK200" i="3" s="1"/>
  <c r="AL196" i="3"/>
  <c r="AL195" i="3"/>
  <c r="AG238" i="3" l="1"/>
  <c r="AG240" i="3" s="1"/>
  <c r="AG118" i="3" s="1"/>
  <c r="AG105" i="3"/>
  <c r="AG98" i="3"/>
  <c r="AG101" i="3" s="1"/>
  <c r="AG241" i="3"/>
  <c r="AH97" i="3" s="1"/>
  <c r="AF128" i="3"/>
  <c r="AK213" i="3"/>
  <c r="AK214" i="3" s="1"/>
  <c r="AK95" i="3"/>
  <c r="AL197" i="3"/>
  <c r="AL198" i="3" s="1"/>
  <c r="AH98" i="3" l="1"/>
  <c r="AH101" i="3" s="1"/>
  <c r="AH238" i="3"/>
  <c r="AH105" i="3"/>
  <c r="AG253" i="3"/>
  <c r="AG242" i="3"/>
  <c r="AG262" i="3" s="1"/>
  <c r="AG117" i="3" s="1"/>
  <c r="AH237" i="3"/>
  <c r="AH239" i="3"/>
  <c r="AG125" i="3"/>
  <c r="AG114" i="3"/>
  <c r="AG133" i="3"/>
  <c r="AG106" i="3"/>
  <c r="AK215" i="3"/>
  <c r="AK216" i="3" s="1"/>
  <c r="AL211" i="3"/>
  <c r="AL212" i="3"/>
  <c r="AL199" i="3"/>
  <c r="AL200" i="3" s="1"/>
  <c r="AM195" i="3"/>
  <c r="AM196" i="3"/>
  <c r="AH114" i="3" l="1"/>
  <c r="AH125" i="3"/>
  <c r="AH106" i="3"/>
  <c r="AH133" i="3"/>
  <c r="AH240" i="3"/>
  <c r="AH118" i="3" s="1"/>
  <c r="AG120" i="3"/>
  <c r="AG123" i="3" s="1"/>
  <c r="AG126" i="3" s="1"/>
  <c r="AG134" i="3" s="1"/>
  <c r="AG139" i="3" s="1"/>
  <c r="AG140" i="3" s="1"/>
  <c r="AL213" i="3"/>
  <c r="AL214" i="3" s="1"/>
  <c r="AL95" i="3"/>
  <c r="AM197" i="3"/>
  <c r="AM198" i="3" s="1"/>
  <c r="AH241" i="3" l="1"/>
  <c r="AI97" i="3" s="1"/>
  <c r="AG128" i="3"/>
  <c r="AM212" i="3"/>
  <c r="AM211" i="3"/>
  <c r="AL215" i="3"/>
  <c r="AL216" i="3" s="1"/>
  <c r="AN195" i="3"/>
  <c r="AN196" i="3"/>
  <c r="AM199" i="3"/>
  <c r="AM200" i="3" s="1"/>
  <c r="AI237" i="3" l="1"/>
  <c r="AI239" i="3"/>
  <c r="AH242" i="3"/>
  <c r="AH262" i="3" s="1"/>
  <c r="AH117" i="3" s="1"/>
  <c r="AH120" i="3" s="1"/>
  <c r="AH123" i="3" s="1"/>
  <c r="AH126" i="3" s="1"/>
  <c r="AH128" i="3" s="1"/>
  <c r="AH253" i="3"/>
  <c r="AI98" i="3"/>
  <c r="AI101" i="3" s="1"/>
  <c r="AI105" i="3"/>
  <c r="AI238" i="3"/>
  <c r="AI240" i="3" s="1"/>
  <c r="AI118" i="3" s="1"/>
  <c r="AM213" i="3"/>
  <c r="AM214" i="3" s="1"/>
  <c r="AM95" i="3"/>
  <c r="AN197" i="3"/>
  <c r="AN198" i="3" s="1"/>
  <c r="AH134" i="3" l="1"/>
  <c r="AH139" i="3" s="1"/>
  <c r="AH140" i="3" s="1"/>
  <c r="AI241" i="3"/>
  <c r="AJ97" i="3" s="1"/>
  <c r="AI114" i="3"/>
  <c r="AI125" i="3"/>
  <c r="AI133" i="3"/>
  <c r="AI106" i="3"/>
  <c r="AI253" i="3"/>
  <c r="AJ237" i="3"/>
  <c r="AM215" i="3"/>
  <c r="AM216" i="3" s="1"/>
  <c r="AN211" i="3"/>
  <c r="AN212" i="3"/>
  <c r="AN199" i="3"/>
  <c r="AN200" i="3" s="1"/>
  <c r="AO195" i="3"/>
  <c r="AO196" i="3"/>
  <c r="AJ239" i="3" l="1"/>
  <c r="AI242" i="3"/>
  <c r="AI262" i="3" s="1"/>
  <c r="AI117" i="3" s="1"/>
  <c r="AI120" i="3" s="1"/>
  <c r="AI123" i="3" s="1"/>
  <c r="AI126" i="3" s="1"/>
  <c r="AI128" i="3" s="1"/>
  <c r="AJ238" i="3"/>
  <c r="AJ105" i="3"/>
  <c r="AJ98" i="3"/>
  <c r="AJ101" i="3" s="1"/>
  <c r="AJ240" i="3"/>
  <c r="AJ118" i="3" s="1"/>
  <c r="AN213" i="3"/>
  <c r="AN214" i="3" s="1"/>
  <c r="AN95" i="3"/>
  <c r="AO197" i="3"/>
  <c r="AO198" i="3" s="1"/>
  <c r="AI134" i="3" l="1"/>
  <c r="AI139" i="3" s="1"/>
  <c r="AI140" i="3" s="1"/>
  <c r="AJ241" i="3"/>
  <c r="AK97" i="3" s="1"/>
  <c r="AK238" i="3" s="1"/>
  <c r="AJ125" i="3"/>
  <c r="AJ114" i="3"/>
  <c r="AJ106" i="3"/>
  <c r="AJ133" i="3"/>
  <c r="AK239" i="3"/>
  <c r="AK237" i="3"/>
  <c r="AN215" i="3"/>
  <c r="AN216" i="3" s="1"/>
  <c r="AO212" i="3"/>
  <c r="AO211" i="3"/>
  <c r="AP196" i="3"/>
  <c r="AP195" i="3"/>
  <c r="AO199" i="3"/>
  <c r="AO200" i="3" s="1"/>
  <c r="AJ242" i="3" l="1"/>
  <c r="AJ262" i="3" s="1"/>
  <c r="AJ117" i="3" s="1"/>
  <c r="AJ253" i="3"/>
  <c r="AK98" i="3"/>
  <c r="AK101" i="3" s="1"/>
  <c r="AK125" i="3" s="1"/>
  <c r="AK105" i="3"/>
  <c r="AK106" i="3"/>
  <c r="AK133" i="3"/>
  <c r="AJ120" i="3"/>
  <c r="AJ123" i="3" s="1"/>
  <c r="AJ126" i="3" s="1"/>
  <c r="AJ128" i="3" s="1"/>
  <c r="AK240" i="3"/>
  <c r="AK118" i="3" s="1"/>
  <c r="AO213" i="3"/>
  <c r="AO214" i="3" s="1"/>
  <c r="AO95" i="3"/>
  <c r="AP197" i="3"/>
  <c r="AP198" i="3" s="1"/>
  <c r="AK114" i="3" l="1"/>
  <c r="AK241" i="3"/>
  <c r="AL97" i="3" s="1"/>
  <c r="AL98" i="3" s="1"/>
  <c r="AL101" i="3" s="1"/>
  <c r="AJ134" i="3"/>
  <c r="AJ139" i="3" s="1"/>
  <c r="AJ140" i="3" s="1"/>
  <c r="AK253" i="3"/>
  <c r="AK242" i="3"/>
  <c r="AK262" i="3" s="1"/>
  <c r="AK117" i="3" s="1"/>
  <c r="AK120" i="3" s="1"/>
  <c r="AK123" i="3" s="1"/>
  <c r="AK126" i="3" s="1"/>
  <c r="AL237" i="3"/>
  <c r="AP211" i="3"/>
  <c r="AP212" i="3"/>
  <c r="AO215" i="3"/>
  <c r="AO216" i="3" s="1"/>
  <c r="AP199" i="3"/>
  <c r="AP200" i="3" s="1"/>
  <c r="AQ195" i="3"/>
  <c r="AQ196" i="3"/>
  <c r="AL239" i="3" l="1"/>
  <c r="AL105" i="3"/>
  <c r="AL238" i="3"/>
  <c r="AL240" i="3" s="1"/>
  <c r="AL118" i="3" s="1"/>
  <c r="AL125" i="3"/>
  <c r="AL114" i="3"/>
  <c r="AL106" i="3"/>
  <c r="AL133" i="3"/>
  <c r="AK128" i="3"/>
  <c r="AK134" i="3"/>
  <c r="AK139" i="3" s="1"/>
  <c r="AK140" i="3" s="1"/>
  <c r="AP213" i="3"/>
  <c r="AP214" i="3" s="1"/>
  <c r="AP95" i="3"/>
  <c r="AQ197" i="3"/>
  <c r="AQ198" i="3" s="1"/>
  <c r="AQ199" i="3" s="1"/>
  <c r="AQ200" i="3" s="1"/>
  <c r="AL241" i="3" l="1"/>
  <c r="AL242" i="3" s="1"/>
  <c r="AL262" i="3" s="1"/>
  <c r="AL117" i="3" s="1"/>
  <c r="AL120" i="3" s="1"/>
  <c r="AL123" i="3" s="1"/>
  <c r="AL126" i="3" s="1"/>
  <c r="AM97" i="3"/>
  <c r="AL253" i="3"/>
  <c r="AQ212" i="3"/>
  <c r="AQ211" i="3"/>
  <c r="AP215" i="3"/>
  <c r="AP216" i="3" s="1"/>
  <c r="AM239" i="3" l="1"/>
  <c r="AM237" i="3"/>
  <c r="AL134" i="3"/>
  <c r="AL139" i="3" s="1"/>
  <c r="AL140" i="3" s="1"/>
  <c r="AL128" i="3"/>
  <c r="AM105" i="3"/>
  <c r="AM238" i="3"/>
  <c r="AM240" i="3" s="1"/>
  <c r="AM118" i="3" s="1"/>
  <c r="AM98" i="3"/>
  <c r="AM101" i="3" s="1"/>
  <c r="AQ213" i="3"/>
  <c r="AQ214" i="3" s="1"/>
  <c r="AQ215" i="3" s="1"/>
  <c r="AQ216" i="3" s="1"/>
  <c r="AQ95" i="3"/>
  <c r="AM241" i="3" l="1"/>
  <c r="AM253" i="3" s="1"/>
  <c r="AN97" i="3"/>
  <c r="AM106" i="3"/>
  <c r="AM114" i="3"/>
  <c r="AM133" i="3"/>
  <c r="AM125" i="3"/>
  <c r="AM242" i="3" l="1"/>
  <c r="AM262" i="3" s="1"/>
  <c r="AM117" i="3" s="1"/>
  <c r="AN239" i="3"/>
  <c r="AN237" i="3"/>
  <c r="AM120" i="3"/>
  <c r="AM123" i="3" s="1"/>
  <c r="AM126" i="3" s="1"/>
  <c r="AM134" i="3" s="1"/>
  <c r="AM139" i="3" s="1"/>
  <c r="AM140" i="3" s="1"/>
  <c r="AN238" i="3"/>
  <c r="AN240" i="3" s="1"/>
  <c r="AN118" i="3" s="1"/>
  <c r="AN105" i="3"/>
  <c r="AN98" i="3"/>
  <c r="AN101" i="3" s="1"/>
  <c r="AN241" i="3"/>
  <c r="AM128" i="3" l="1"/>
  <c r="AO97" i="3"/>
  <c r="AO237" i="3"/>
  <c r="AO239" i="3"/>
  <c r="AN253" i="3"/>
  <c r="AN242" i="3"/>
  <c r="AN262" i="3" s="1"/>
  <c r="AN117" i="3" s="1"/>
  <c r="AN133" i="3"/>
  <c r="AN114" i="3"/>
  <c r="AN106" i="3"/>
  <c r="AN125" i="3"/>
  <c r="AN120" i="3" l="1"/>
  <c r="AN123" i="3" s="1"/>
  <c r="AN126" i="3" s="1"/>
  <c r="AN134" i="3" s="1"/>
  <c r="AN139" i="3" s="1"/>
  <c r="AN140" i="3" s="1"/>
  <c r="AO238" i="3"/>
  <c r="AO240" i="3" s="1"/>
  <c r="AO118" i="3" s="1"/>
  <c r="AO98" i="3"/>
  <c r="AO101" i="3" s="1"/>
  <c r="AO105" i="3"/>
  <c r="AO241" i="3"/>
  <c r="AN128" i="3" l="1"/>
  <c r="AP97" i="3"/>
  <c r="AP237" i="3"/>
  <c r="AO242" i="3"/>
  <c r="AO262" i="3" s="1"/>
  <c r="AO117" i="3" s="1"/>
  <c r="AO253" i="3"/>
  <c r="AP239" i="3"/>
  <c r="AO114" i="3"/>
  <c r="AO106" i="3"/>
  <c r="AO125" i="3"/>
  <c r="AO133" i="3"/>
  <c r="AO120" i="3" l="1"/>
  <c r="AO123" i="3" s="1"/>
  <c r="AO126" i="3" s="1"/>
  <c r="AO134" i="3" s="1"/>
  <c r="AO139" i="3" s="1"/>
  <c r="AO140" i="3" s="1"/>
  <c r="AP105" i="3"/>
  <c r="AP238" i="3"/>
  <c r="AP240" i="3" s="1"/>
  <c r="AP118" i="3" s="1"/>
  <c r="AP98" i="3"/>
  <c r="AP101" i="3" s="1"/>
  <c r="AP241" i="3" l="1"/>
  <c r="AO128" i="3"/>
  <c r="AQ97" i="3"/>
  <c r="AP242" i="3"/>
  <c r="AP262" i="3" s="1"/>
  <c r="AP117" i="3" s="1"/>
  <c r="AQ239" i="3"/>
  <c r="AQ237" i="3"/>
  <c r="AP253" i="3"/>
  <c r="AP106" i="3"/>
  <c r="AP114" i="3"/>
  <c r="AP133" i="3"/>
  <c r="AP125" i="3"/>
  <c r="AP120" i="3" l="1"/>
  <c r="AP123" i="3" s="1"/>
  <c r="AP126" i="3" s="1"/>
  <c r="AP134" i="3" s="1"/>
  <c r="AP139" i="3" s="1"/>
  <c r="AP140" i="3" s="1"/>
  <c r="AQ105" i="3"/>
  <c r="AQ98" i="3"/>
  <c r="AQ101" i="3" s="1"/>
  <c r="AQ238" i="3"/>
  <c r="AQ240" i="3" s="1"/>
  <c r="AQ118" i="3" s="1"/>
  <c r="AQ241" i="3" l="1"/>
  <c r="AQ242" i="3" s="1"/>
  <c r="AQ262" i="3" s="1"/>
  <c r="AQ117" i="3" s="1"/>
  <c r="AP128" i="3"/>
  <c r="AQ133" i="3"/>
  <c r="AQ125" i="3"/>
  <c r="AQ106" i="3"/>
  <c r="AQ114" i="3"/>
  <c r="AQ253" i="3"/>
  <c r="AQ120" i="3" l="1"/>
  <c r="AQ123" i="3" s="1"/>
  <c r="AQ126" i="3" s="1"/>
  <c r="AQ134" i="3" s="1"/>
  <c r="AQ139" i="3" s="1"/>
  <c r="AQ140" i="3" s="1"/>
  <c r="AQ12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200-000001000000}">
      <text>
        <r>
          <rPr>
            <sz val="12"/>
            <color rgb="FF000000"/>
            <rFont val="Arial"/>
            <scheme val="minor"/>
          </rPr>
          <t>These are net rents.  Utility allowances have been deducted.</t>
        </r>
      </text>
    </comment>
    <comment ref="H12" authorId="0" shapeId="0" xr:uid="{00000000-0006-0000-0200-000002000000}">
      <text>
        <r>
          <rPr>
            <sz val="12"/>
            <color rgb="FF000000"/>
            <rFont val="Arial"/>
            <scheme val="minor"/>
          </rPr>
          <t xml:space="preserve">Stabilized vacancy for Year 3 and beyond.
</t>
        </r>
      </text>
    </comment>
    <comment ref="A28" authorId="0" shapeId="0" xr:uid="{00000000-0006-0000-0200-000003000000}">
      <text>
        <r>
          <rPr>
            <sz val="12"/>
            <color rgb="FF000000"/>
            <rFont val="Arial"/>
            <scheme val="minor"/>
          </rPr>
          <t>This could be payments for tenant contributions including comman area utilities and maintenance, etc.</t>
        </r>
      </text>
    </comment>
    <comment ref="C38" authorId="0" shapeId="0" xr:uid="{00000000-0006-0000-0200-000004000000}">
      <text>
        <r>
          <rPr>
            <sz val="12"/>
            <color rgb="FF000000"/>
            <rFont val="Arial"/>
            <scheme val="minor"/>
          </rPr>
          <t>This income can come from laundry facilities, garage rental. Anything you would receive $ from in addition to the rents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4" authorId="0" shapeId="0" xr:uid="{00000000-0006-0000-0300-000001000000}">
      <text>
        <r>
          <rPr>
            <sz val="12"/>
            <color rgb="FF000000"/>
            <rFont val="Arial"/>
            <scheme val="minor"/>
          </rPr>
          <t xml:space="preserve">Percent of commercial space in building.
</t>
        </r>
      </text>
    </comment>
    <comment ref="J4" authorId="0" shapeId="0" xr:uid="{00000000-0006-0000-0300-000002000000}">
      <text>
        <r>
          <rPr>
            <sz val="12"/>
            <color rgb="FF000000"/>
            <rFont val="Arial"/>
            <scheme val="minor"/>
          </rPr>
          <t>Enter 1 if eligible for RTC.</t>
        </r>
      </text>
    </comment>
    <comment ref="E5" authorId="0" shapeId="0" xr:uid="{00000000-0006-0000-0300-000003000000}">
      <text>
        <r>
          <rPr>
            <sz val="12"/>
            <color rgb="FF000000"/>
            <rFont val="Arial"/>
            <scheme val="minor"/>
          </rPr>
          <t xml:space="preserve">Enter year of sale, between 1 and 40.
</t>
        </r>
      </text>
    </comment>
    <comment ref="J5" authorId="0" shapeId="0" xr:uid="{00000000-0006-0000-0300-000004000000}">
      <text>
        <r>
          <rPr>
            <sz val="12"/>
            <color rgb="FF000000"/>
            <rFont val="Arial"/>
            <scheme val="minor"/>
          </rPr>
          <t xml:space="preserve">Investor pay in rate.
</t>
        </r>
      </text>
    </comment>
    <comment ref="E6" authorId="0" shapeId="0" xr:uid="{00000000-0006-0000-0300-000005000000}">
      <text>
        <r>
          <rPr>
            <sz val="12"/>
            <color rgb="FF000000"/>
            <rFont val="Arial"/>
            <scheme val="minor"/>
          </rPr>
          <t xml:space="preserve">Enter cap rate in year of sale, default is 10%.  Range from 8% to 12%.
</t>
        </r>
      </text>
    </comment>
    <comment ref="E7" authorId="0" shapeId="0" xr:uid="{00000000-0006-0000-0300-000006000000}">
      <text>
        <r>
          <rPr>
            <sz val="12"/>
            <color rgb="FF000000"/>
            <rFont val="Arial"/>
            <scheme val="minor"/>
          </rPr>
          <t xml:space="preserve">Enter cost of sale, including sales commission, from 0% to 10%.
</t>
        </r>
      </text>
    </comment>
    <comment ref="E8" authorId="0" shapeId="0" xr:uid="{00000000-0006-0000-0300-000007000000}">
      <text>
        <r>
          <rPr>
            <sz val="12"/>
            <color rgb="FF000000"/>
            <rFont val="Arial"/>
            <scheme val="minor"/>
          </rPr>
          <t>35% is default.  Can be changed if project calls for it.</t>
        </r>
      </text>
    </comment>
    <comment ref="J11" authorId="0" shapeId="0" xr:uid="{00000000-0006-0000-0300-000008000000}">
      <text>
        <r>
          <rPr>
            <sz val="12"/>
            <color rgb="FF000000"/>
            <rFont val="Arial"/>
            <scheme val="minor"/>
          </rPr>
          <t>Varies from 4%.</t>
        </r>
      </text>
    </comment>
    <comment ref="E12" authorId="0" shapeId="0" xr:uid="{00000000-0006-0000-0300-000009000000}">
      <text>
        <r>
          <rPr>
            <sz val="12"/>
            <color rgb="FF000000"/>
            <rFont val="Arial"/>
            <scheme val="minor"/>
          </rPr>
          <t xml:space="preserve">Percentage of low income occupants.
</t>
        </r>
      </text>
    </comment>
    <comment ref="J12" authorId="0" shapeId="0" xr:uid="{00000000-0006-0000-0300-00000A000000}">
      <text>
        <r>
          <rPr>
            <sz val="12"/>
            <color rgb="FF000000"/>
            <rFont val="Arial"/>
            <scheme val="minor"/>
          </rPr>
          <t>Varies from 9%.</t>
        </r>
      </text>
    </comment>
    <comment ref="E13" authorId="0" shapeId="0" xr:uid="{00000000-0006-0000-0300-00000B000000}">
      <text>
        <r>
          <rPr>
            <sz val="12"/>
            <color rgb="FF000000"/>
            <rFont val="Arial"/>
            <scheme val="minor"/>
          </rPr>
          <t xml:space="preserve">Enter 1 if building acquisition eligible for 4% credit. Property owned by pevious owner for 10 years or more.
</t>
        </r>
      </text>
    </comment>
    <comment ref="J13" authorId="0" shapeId="0" xr:uid="{00000000-0006-0000-0300-00000C000000}">
      <text>
        <r>
          <rPr>
            <sz val="12"/>
            <color rgb="FF000000"/>
            <rFont val="Arial"/>
            <scheme val="minor"/>
          </rPr>
          <t xml:space="preserve">If located in a difficult to develop or qualified census tract.
</t>
        </r>
      </text>
    </comment>
    <comment ref="E16" authorId="0" shapeId="0" xr:uid="{00000000-0006-0000-0300-00000D000000}">
      <text>
        <r>
          <rPr>
            <sz val="12"/>
            <color rgb="FF000000"/>
            <rFont val="Arial"/>
            <scheme val="minor"/>
          </rPr>
          <t xml:space="preserve">Typical investors are corporations.  Typical corporate tax rate is 35%.
</t>
        </r>
      </text>
    </comment>
    <comment ref="E17" authorId="0" shapeId="0" xr:uid="{00000000-0006-0000-0300-00000E000000}">
      <text>
        <r>
          <rPr>
            <sz val="12"/>
            <color rgb="FF000000"/>
            <rFont val="Arial"/>
            <scheme val="minor"/>
          </rPr>
          <t>Percentage ownership by limited partners.  Typical is 99% to 99.99%.</t>
        </r>
      </text>
    </comment>
    <comment ref="E18" authorId="0" shapeId="0" xr:uid="{00000000-0006-0000-0300-00000F000000}">
      <text>
        <r>
          <rPr>
            <sz val="12"/>
            <color rgb="FF000000"/>
            <rFont val="Arial"/>
            <scheme val="minor"/>
          </rPr>
          <t xml:space="preserve">Select one of the 3 options below for pricing equity.
</t>
        </r>
      </text>
    </comment>
    <comment ref="E19" authorId="0" shapeId="0" xr:uid="{00000000-0006-0000-0300-000010000000}">
      <text>
        <r>
          <rPr>
            <sz val="12"/>
            <color rgb="FF000000"/>
            <rFont val="Arial"/>
            <scheme val="minor"/>
          </rPr>
          <t xml:space="preserve">Enter sale rate 
per dollar of LIHTC.
</t>
        </r>
      </text>
    </comment>
    <comment ref="E20" authorId="0" shapeId="0" xr:uid="{00000000-0006-0000-0300-000011000000}">
      <text>
        <r>
          <rPr>
            <sz val="12"/>
            <color rgb="FF000000"/>
            <rFont val="Arial"/>
            <scheme val="minor"/>
          </rPr>
          <t xml:space="preserve">Enter investor's required IRR from 8 to 14%.
</t>
        </r>
      </text>
    </comment>
    <comment ref="E21" authorId="0" shapeId="0" xr:uid="{00000000-0006-0000-0300-000012000000}">
      <text>
        <r>
          <rPr>
            <sz val="12"/>
            <color rgb="FF000000"/>
            <rFont val="Arial"/>
            <scheme val="minor"/>
          </rPr>
          <t xml:space="preserve">Enter dollar amount of investor equity if known.
</t>
        </r>
      </text>
    </comment>
    <comment ref="E25" authorId="0" shapeId="0" xr:uid="{00000000-0006-0000-0300-000013000000}">
      <text>
        <r>
          <rPr>
            <sz val="12"/>
            <color rgb="FF000000"/>
            <rFont val="Arial"/>
            <scheme val="minor"/>
          </rPr>
          <t xml:space="preserve">Enter bank's DCR, from 1.1 to 1.2.
</t>
        </r>
      </text>
    </comment>
    <comment ref="E26" authorId="0" shapeId="0" xr:uid="{00000000-0006-0000-0300-000014000000}">
      <text>
        <r>
          <rPr>
            <sz val="12"/>
            <color rgb="FF000000"/>
            <rFont val="Arial"/>
            <scheme val="minor"/>
          </rPr>
          <t xml:space="preserve">Enter Loan To Value Ratio.
</t>
        </r>
      </text>
    </comment>
    <comment ref="E27" authorId="0" shapeId="0" xr:uid="{00000000-0006-0000-0300-000015000000}">
      <text>
        <r>
          <rPr>
            <sz val="12"/>
            <color rgb="FF000000"/>
            <rFont val="Arial"/>
            <scheme val="minor"/>
          </rPr>
          <t xml:space="preserve">Enter current cap rate, default is 10%, range from 8% to 12%.
</t>
        </r>
      </text>
    </comment>
    <comment ref="E30" authorId="0" shapeId="0" xr:uid="{00000000-0006-0000-0300-000016000000}">
      <text>
        <r>
          <rPr>
            <sz val="12"/>
            <color rgb="FF000000"/>
            <rFont val="Arial"/>
            <scheme val="minor"/>
          </rPr>
          <t>Select one of the 3 options for calculating bank debt</t>
        </r>
      </text>
    </comment>
    <comment ref="E31" authorId="0" shapeId="0" xr:uid="{00000000-0006-0000-0300-000017000000}">
      <text>
        <r>
          <rPr>
            <sz val="12"/>
            <color rgb="FF000000"/>
            <rFont val="Arial"/>
            <scheme val="minor"/>
          </rPr>
          <t xml:space="preserve">Enter amount of bank loan committed.
</t>
        </r>
      </text>
    </comment>
    <comment ref="B41" authorId="0" shapeId="0" xr:uid="{00000000-0006-0000-0300-000018000000}">
      <text>
        <r>
          <rPr>
            <sz val="12"/>
            <color rgb="FF000000"/>
            <rFont val="Arial"/>
            <scheme val="minor"/>
          </rPr>
          <t xml:space="preserve">Public or private sector loan with only interest payments made.
</t>
        </r>
      </text>
    </comment>
    <comment ref="B42" authorId="0" shapeId="0" xr:uid="{00000000-0006-0000-0300-000019000000}">
      <text>
        <r>
          <rPr>
            <sz val="12"/>
            <color rgb="FF000000"/>
            <rFont val="Arial"/>
            <scheme val="minor"/>
          </rPr>
          <t xml:space="preserve">Public or private sector loan with only interest payments made.
</t>
        </r>
      </text>
    </comment>
    <comment ref="B43" authorId="0" shapeId="0" xr:uid="{00000000-0006-0000-0300-00001A000000}">
      <text>
        <r>
          <rPr>
            <sz val="12"/>
            <color rgb="FF000000"/>
            <rFont val="Arial"/>
            <scheme val="minor"/>
          </rPr>
          <t>Public sector loan where principal and interest payments are deferred until specified year, usually when cash flow allows payment.</t>
        </r>
      </text>
    </comment>
    <comment ref="B44" authorId="0" shapeId="0" xr:uid="{00000000-0006-0000-0300-00001B000000}">
      <text>
        <r>
          <rPr>
            <sz val="12"/>
            <color rgb="FF000000"/>
            <rFont val="Arial"/>
            <scheme val="minor"/>
          </rPr>
          <t>Public sector loan where principal and interest payments are deferred until specified year, usually when cash flow allows payment.</t>
        </r>
      </text>
    </comment>
    <comment ref="B45" authorId="0" shapeId="0" xr:uid="{00000000-0006-0000-0300-00001C000000}">
      <text>
        <r>
          <rPr>
            <sz val="12"/>
            <color rgb="FF000000"/>
            <rFont val="Arial"/>
            <scheme val="minor"/>
          </rPr>
          <t xml:space="preserve">Deferred payment of developer fee.  May be up to 75% of fee and may carry no interest.  Usually 10 year term or less.
</t>
        </r>
      </text>
    </comment>
    <comment ref="B46" authorId="0" shapeId="0" xr:uid="{00000000-0006-0000-0300-00001D000000}">
      <text>
        <r>
          <rPr>
            <sz val="12"/>
            <color rgb="FF000000"/>
            <rFont val="Arial"/>
            <scheme val="minor"/>
          </rPr>
          <t xml:space="preserve">Public sector loan where payments are based on a percentage of available cash flow.
</t>
        </r>
      </text>
    </comment>
    <comment ref="B48" authorId="0" shapeId="0" xr:uid="{00000000-0006-0000-0300-00001E000000}">
      <text>
        <r>
          <rPr>
            <sz val="12"/>
            <color rgb="FF000000"/>
            <rFont val="Arial"/>
            <scheme val="minor"/>
          </rPr>
          <t>Public sector or foundation grants, not included in tax credit basis.</t>
        </r>
      </text>
    </comment>
    <comment ref="B49" authorId="0" shapeId="0" xr:uid="{00000000-0006-0000-0300-00001F000000}">
      <text>
        <r>
          <rPr>
            <sz val="12"/>
            <color rgb="FF000000"/>
            <rFont val="Arial"/>
            <scheme val="minor"/>
          </rPr>
          <t xml:space="preserve">Public sector or foundation grants, not included in tax credit basis.
</t>
        </r>
      </text>
    </comment>
    <comment ref="B56" authorId="0" shapeId="0" xr:uid="{00000000-0006-0000-0300-000020000000}">
      <text>
        <r>
          <rPr>
            <sz val="12"/>
            <color rgb="FF000000"/>
            <rFont val="Arial"/>
            <scheme val="minor"/>
          </rPr>
          <t xml:space="preserve">If positive, the amount of funds needed to complete the project.  If negative, excess of funds.
</t>
        </r>
      </text>
    </comment>
    <comment ref="B57" authorId="0" shapeId="0" xr:uid="{00000000-0006-0000-0300-000021000000}">
      <text>
        <r>
          <rPr>
            <sz val="12"/>
            <color rgb="FF000000"/>
            <rFont val="Arial"/>
            <scheme val="minor"/>
          </rPr>
          <t xml:space="preserve">Cash flow of first five years of project.
</t>
        </r>
      </text>
    </comment>
    <comment ref="B59" authorId="0" shapeId="0" xr:uid="{00000000-0006-0000-0300-000022000000}">
      <text>
        <r>
          <rPr>
            <sz val="12"/>
            <color rgb="FF000000"/>
            <rFont val="Arial"/>
            <scheme val="minor"/>
          </rPr>
          <t xml:space="preserve">Investors actual Internal Rate of Return.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26" authorId="0" shapeId="0" xr:uid="{00000000-0006-0000-0400-000001000000}">
      <text>
        <r>
          <rPr>
            <sz val="12"/>
            <color rgb="FF000000"/>
            <rFont val="Arial"/>
            <scheme val="minor"/>
          </rPr>
          <t xml:space="preserve">Amount of equity attracted by the LIHTC.
</t>
        </r>
      </text>
    </comment>
    <comment ref="C30" authorId="0" shapeId="0" xr:uid="{00000000-0006-0000-0400-000002000000}">
      <text>
        <r>
          <rPr>
            <sz val="12"/>
            <color rgb="FF000000"/>
            <rFont val="Arial"/>
            <scheme val="minor"/>
          </rPr>
          <t xml:space="preserve">Items excluded from the RTC basis.
</t>
        </r>
      </text>
    </comment>
    <comment ref="C36" authorId="0" shapeId="0" xr:uid="{00000000-0006-0000-0400-000003000000}">
      <text>
        <r>
          <rPr>
            <sz val="12"/>
            <color rgb="FF000000"/>
            <rFont val="Arial"/>
            <scheme val="minor"/>
          </rPr>
          <t xml:space="preserve">Amount of equity attracted by the RTC.
</t>
        </r>
      </text>
    </comment>
    <comment ref="C49" authorId="0" shapeId="0" xr:uid="{00000000-0006-0000-0400-000004000000}">
      <text>
        <r>
          <rPr>
            <sz val="12"/>
            <color rgb="FF000000"/>
            <rFont val="Arial"/>
            <scheme val="minor"/>
          </rPr>
          <t>Based on Fair Market Value in year of sale .</t>
        </r>
      </text>
    </comment>
    <comment ref="C50" authorId="0" shapeId="0" xr:uid="{00000000-0006-0000-0400-000005000000}">
      <text>
        <r>
          <rPr>
            <sz val="12"/>
            <color rgb="FF000000"/>
            <rFont val="Arial"/>
            <scheme val="minor"/>
          </rPr>
          <t xml:space="preserve">Cost of sale, including sales commissions
</t>
        </r>
      </text>
    </comment>
    <comment ref="C51" authorId="0" shapeId="0" xr:uid="{00000000-0006-0000-0400-000006000000}">
      <text>
        <r>
          <rPr>
            <sz val="12"/>
            <color rgb="FF000000"/>
            <rFont val="Arial"/>
            <scheme val="minor"/>
          </rPr>
          <t xml:space="preserve">Sum of principal on all unpaid loans.
</t>
        </r>
      </text>
    </comment>
    <comment ref="C52" authorId="0" shapeId="0" xr:uid="{00000000-0006-0000-0400-000007000000}">
      <text>
        <r>
          <rPr>
            <sz val="12"/>
            <color rgb="FF000000"/>
            <rFont val="Arial"/>
            <scheme val="minor"/>
          </rPr>
          <t xml:space="preserve">Capital gains taxes due on sale.
</t>
        </r>
      </text>
    </comment>
    <comment ref="C53" authorId="0" shapeId="0" xr:uid="{00000000-0006-0000-0400-000008000000}">
      <text>
        <r>
          <rPr>
            <sz val="12"/>
            <color rgb="FF000000"/>
            <rFont val="Arial"/>
            <scheme val="minor"/>
          </rPr>
          <t xml:space="preserve">Cash taken by owner at sale due to appreciation.
</t>
        </r>
      </text>
    </comment>
    <comment ref="F53" authorId="0" shapeId="0" xr:uid="{00000000-0006-0000-0400-000009000000}">
      <text>
        <r>
          <rPr>
            <sz val="12"/>
            <color rgb="FF000000"/>
            <rFont val="Arial"/>
            <scheme val="minor"/>
          </rPr>
          <t xml:space="preserve">Taxable gain on real estate investment.
</t>
        </r>
      </text>
    </comment>
    <comment ref="C57" authorId="0" shapeId="0" xr:uid="{00000000-0006-0000-0400-00000A000000}">
      <text>
        <r>
          <rPr>
            <sz val="12"/>
            <color rgb="FF000000"/>
            <rFont val="Arial"/>
            <scheme val="minor"/>
          </rPr>
          <t xml:space="preserve">Sum of all depreciation from year one to year of sale.
</t>
        </r>
      </text>
    </comment>
    <comment ref="F57" authorId="0" shapeId="0" xr:uid="{00000000-0006-0000-0400-00000B000000}">
      <text>
        <r>
          <rPr>
            <sz val="12"/>
            <color rgb="FF000000"/>
            <rFont val="Arial"/>
            <scheme val="minor"/>
          </rPr>
          <t>Enter capital gains tax rate of owner.</t>
        </r>
      </text>
    </comment>
    <comment ref="C58" authorId="0" shapeId="0" xr:uid="{00000000-0006-0000-0400-00000C000000}">
      <text>
        <r>
          <rPr>
            <sz val="12"/>
            <color rgb="FF000000"/>
            <rFont val="Arial"/>
            <scheme val="minor"/>
          </rPr>
          <t xml:space="preserve">Sum of all amortization from year one to year of sale.
</t>
        </r>
      </text>
    </comment>
    <comment ref="F58" authorId="0" shapeId="0" xr:uid="{00000000-0006-0000-0400-00000D000000}">
      <text>
        <r>
          <rPr>
            <sz val="12"/>
            <color rgb="FF000000"/>
            <rFont val="Arial"/>
            <scheme val="minor"/>
          </rPr>
          <t xml:space="preserve">Capital Gains taxes due on sale.
</t>
        </r>
      </text>
    </comment>
    <comment ref="C60" authorId="0" shapeId="0" xr:uid="{00000000-0006-0000-0400-00000E000000}">
      <text>
        <r>
          <rPr>
            <sz val="12"/>
            <color rgb="FF000000"/>
            <rFont val="Arial"/>
            <scheme val="minor"/>
          </rPr>
          <t xml:space="preserve">Adjusted basis for calculating capital gain on property.
</t>
        </r>
      </text>
    </comment>
  </commentList>
</comments>
</file>

<file path=xl/sharedStrings.xml><?xml version="1.0" encoding="utf-8"?>
<sst xmlns="http://schemas.openxmlformats.org/spreadsheetml/2006/main" count="904" uniqueCount="350">
  <si>
    <t xml:space="preserve">RENTAL HOUSING DEVELOPMENT BUDGET </t>
  </si>
  <si>
    <t>PROJECT:</t>
  </si>
  <si>
    <t>NUMBER OF UNITS:</t>
  </si>
  <si>
    <t>TOTAL COST PER UNIT:</t>
  </si>
  <si>
    <t>ITEM</t>
  </si>
  <si>
    <t>COST</t>
  </si>
  <si>
    <t>% TOTAL</t>
  </si>
  <si>
    <t>Depreciable</t>
  </si>
  <si>
    <t>Amortize</t>
  </si>
  <si>
    <t>Non-Depr.</t>
  </si>
  <si>
    <t>Historic RTC</t>
  </si>
  <si>
    <t>LIHTC 4%</t>
  </si>
  <si>
    <t>LIHTC 9%</t>
  </si>
  <si>
    <t>ACQUISITION</t>
  </si>
  <si>
    <t>Build Acquisiton</t>
  </si>
  <si>
    <t>Land Acquisition</t>
  </si>
  <si>
    <t>SITE IMPROVEMENTS</t>
  </si>
  <si>
    <t>Demolition</t>
  </si>
  <si>
    <t>On-Site Imp.</t>
  </si>
  <si>
    <t>Off-Site Imp.</t>
  </si>
  <si>
    <t>CONSTRUCTION</t>
  </si>
  <si>
    <t>Rehabilitation</t>
  </si>
  <si>
    <t>New Construction</t>
  </si>
  <si>
    <t>Contingency</t>
  </si>
  <si>
    <t>Tap &amp; Impact Fees</t>
  </si>
  <si>
    <t>Permits</t>
  </si>
  <si>
    <t>Furnishings</t>
  </si>
  <si>
    <t xml:space="preserve">Other </t>
  </si>
  <si>
    <t>PROFESSIONAL FEES</t>
  </si>
  <si>
    <t>Survey</t>
  </si>
  <si>
    <t>Architect &amp; Engineer</t>
  </si>
  <si>
    <t>Real Estate Attorney</t>
  </si>
  <si>
    <t>Consultant</t>
  </si>
  <si>
    <t>Tax Opinion</t>
  </si>
  <si>
    <t>Developer Fee</t>
  </si>
  <si>
    <t>Market Study</t>
  </si>
  <si>
    <t>Environmental</t>
  </si>
  <si>
    <t>Cost Certification</t>
  </si>
  <si>
    <t>Other</t>
  </si>
  <si>
    <t>CONSTRUCTION FINANCE</t>
  </si>
  <si>
    <t>Constr. Loan Interest</t>
  </si>
  <si>
    <t>Constr. Loan Fee</t>
  </si>
  <si>
    <t>Constr. Origination</t>
  </si>
  <si>
    <t>Appraisal</t>
  </si>
  <si>
    <t>Title and Recording</t>
  </si>
  <si>
    <t>PERMANENT FINANCE</t>
  </si>
  <si>
    <t>Perm. Loan Fee</t>
  </si>
  <si>
    <t>Perm. Origination</t>
  </si>
  <si>
    <t>SOFT COSTS</t>
  </si>
  <si>
    <t>Tax Credit Appl. Fee</t>
  </si>
  <si>
    <t>Tax Credit Mon. Fee</t>
  </si>
  <si>
    <t>Marketing Expense</t>
  </si>
  <si>
    <t>Organizational Exp.</t>
  </si>
  <si>
    <t>Constr. Insurance</t>
  </si>
  <si>
    <t>Property Taxes</t>
  </si>
  <si>
    <t>Syndication Expense</t>
  </si>
  <si>
    <t>Rentup Expense</t>
  </si>
  <si>
    <t>Relocation</t>
  </si>
  <si>
    <t>RESERVES</t>
  </si>
  <si>
    <t>Rentup Reserve</t>
  </si>
  <si>
    <t>Operating Reserve</t>
  </si>
  <si>
    <t>DEVELOPMENT COST</t>
  </si>
  <si>
    <t>RENT AND EXPENSE ASSUMPTIONS</t>
  </si>
  <si>
    <t>RESIDENTIAL RENTS</t>
  </si>
  <si>
    <t>RESIDENTIAL</t>
  </si>
  <si>
    <t>Unit Type</t>
  </si>
  <si>
    <t># Units</t>
  </si>
  <si>
    <t>Mo. Rent</t>
  </si>
  <si>
    <t>Ann. Rent</t>
  </si>
  <si>
    <t>ASSUMPTIONS</t>
  </si>
  <si>
    <t>Percent</t>
  </si>
  <si>
    <t>Rent Inc./Year</t>
  </si>
  <si>
    <t>Op Cost Inc./Year</t>
  </si>
  <si>
    <t>Reserves Inc./Year</t>
  </si>
  <si>
    <t>Vac. Year 1</t>
  </si>
  <si>
    <t>Vac. Year 2</t>
  </si>
  <si>
    <t>Vac. Year 3 &amp; Future</t>
  </si>
  <si>
    <t>TOTAL</t>
  </si>
  <si>
    <t>COMMERCIAL RENTS</t>
  </si>
  <si>
    <t>Description</t>
  </si>
  <si>
    <t>Leaseable SF</t>
  </si>
  <si>
    <t>$/SF/Year</t>
  </si>
  <si>
    <t>Annual Rent</t>
  </si>
  <si>
    <t>COMMERCIAL</t>
  </si>
  <si>
    <t>Op. Cost Inc./Year</t>
  </si>
  <si>
    <t>Total Commercial</t>
  </si>
  <si>
    <t>Ten. Cont.</t>
  </si>
  <si>
    <t>Tenant Contributions</t>
  </si>
  <si>
    <t>Other Income Increase</t>
  </si>
  <si>
    <t>TOTAL TENANT CONTRIBUTIONS</t>
  </si>
  <si>
    <t>Weighted Op. Exp.</t>
  </si>
  <si>
    <t>TOTAL INCOME</t>
  </si>
  <si>
    <t>Residential Income</t>
  </si>
  <si>
    <t>Commercial Income</t>
  </si>
  <si>
    <t>Other Income</t>
  </si>
  <si>
    <t>TOTAL  INCOME</t>
  </si>
  <si>
    <t>OPERATING EXPENSES</t>
  </si>
  <si>
    <t>Per Unit</t>
  </si>
  <si>
    <t>Management Fee</t>
  </si>
  <si>
    <t>Percent of EGI</t>
  </si>
  <si>
    <t>Advertise/Market</t>
  </si>
  <si>
    <t>Legal</t>
  </si>
  <si>
    <t>Administrative</t>
  </si>
  <si>
    <t>Utilities</t>
  </si>
  <si>
    <t xml:space="preserve">Trash </t>
  </si>
  <si>
    <t>Maintenance/Repairs</t>
  </si>
  <si>
    <t>Grounds</t>
  </si>
  <si>
    <t>Real Estate Property Tax</t>
  </si>
  <si>
    <t>Insurance</t>
  </si>
  <si>
    <t>Total Operating Expenses</t>
  </si>
  <si>
    <t>Percent of Revenue</t>
  </si>
  <si>
    <t>Replacement Reserves</t>
  </si>
  <si>
    <t>Total Operating Exp. and Reserves</t>
  </si>
  <si>
    <t>PRE-TAX CASH FLOW</t>
  </si>
  <si>
    <t>REVENUES</t>
  </si>
  <si>
    <t>YEAR</t>
  </si>
  <si>
    <t>_</t>
  </si>
  <si>
    <t>Gross Residential Rent</t>
  </si>
  <si>
    <t>+Other Income</t>
  </si>
  <si>
    <t>- Residential Vacancy</t>
  </si>
  <si>
    <t>= Residential Income</t>
  </si>
  <si>
    <t>Gross Commercial Rent</t>
  </si>
  <si>
    <t>+ Tenant Contributions</t>
  </si>
  <si>
    <t>= Commercial Rent</t>
  </si>
  <si>
    <t>-  Commercial Vacancy</t>
  </si>
  <si>
    <t>=Commercial Income</t>
  </si>
  <si>
    <t>= Effective Gross Income</t>
  </si>
  <si>
    <t xml:space="preserve"> Operating Expenses</t>
  </si>
  <si>
    <t xml:space="preserve">  Management Fees</t>
  </si>
  <si>
    <t xml:space="preserve">  Advertise/Market</t>
  </si>
  <si>
    <t xml:space="preserve">  Legal/Administrative</t>
  </si>
  <si>
    <t xml:space="preserve">  Utilities and Trash</t>
  </si>
  <si>
    <t xml:space="preserve">  Maintenance/Repairs and Grounds</t>
  </si>
  <si>
    <t xml:space="preserve">  Real Estate Property Tax</t>
  </si>
  <si>
    <t xml:space="preserve">  Insurance</t>
  </si>
  <si>
    <t xml:space="preserve">  Other</t>
  </si>
  <si>
    <t xml:space="preserve"> = Total Operating Expenses</t>
  </si>
  <si>
    <t xml:space="preserve"> - Transfer to Reserves</t>
  </si>
  <si>
    <t xml:space="preserve"> - Other Expenses</t>
  </si>
  <si>
    <t>= Net Operating Income</t>
  </si>
  <si>
    <t>- Debt Service (p+i) bank</t>
  </si>
  <si>
    <t xml:space="preserve"> - Other Debt Service (p+i)</t>
  </si>
  <si>
    <t xml:space="preserve"> - Interest Only Loan Payments</t>
  </si>
  <si>
    <t xml:space="preserve"> - Debt Service - Deferred Loans</t>
  </si>
  <si>
    <t xml:space="preserve"> - Debt Service (p+i) Developer</t>
  </si>
  <si>
    <t>-  Debt Service -CF Loan</t>
  </si>
  <si>
    <t>= Cash Flow</t>
  </si>
  <si>
    <t xml:space="preserve"> - Partnership Management Fees</t>
  </si>
  <si>
    <t xml:space="preserve"> - Incentive Management Fees</t>
  </si>
  <si>
    <t>= Cash Flow Available for</t>
  </si>
  <si>
    <t xml:space="preserve">    Distribution</t>
  </si>
  <si>
    <t>Debt Coverage Ratio-Bank Loan</t>
  </si>
  <si>
    <t>Debt Coverage Ratio-All loans</t>
  </si>
  <si>
    <t>Cash on Cash (e=CF/EQ)</t>
  </si>
  <si>
    <t>AFTER-TAX CASH FLOW ANALYSIS</t>
  </si>
  <si>
    <t>DETERMINING TAXES</t>
  </si>
  <si>
    <t xml:space="preserve">  Cash Flow</t>
  </si>
  <si>
    <t>- Depreciation Expense</t>
  </si>
  <si>
    <t>- Amortization of Fees</t>
  </si>
  <si>
    <t>- Accrued Interest</t>
  </si>
  <si>
    <t>+ Amortization of Principal</t>
  </si>
  <si>
    <t>+ Funded Reserves</t>
  </si>
  <si>
    <t>= Earnings (Loss) Before Tax</t>
  </si>
  <si>
    <t>x Tax Rate</t>
  </si>
  <si>
    <t>= Tax Incurred (Saved)</t>
  </si>
  <si>
    <t>- Tax Incurred (+ Saved)</t>
  </si>
  <si>
    <t>Cash Flow After-tax</t>
  </si>
  <si>
    <t>After-tax Benefits Analysis</t>
  </si>
  <si>
    <t>- Taxes</t>
  </si>
  <si>
    <t>+ RTC</t>
  </si>
  <si>
    <t>+ LIHTC</t>
  </si>
  <si>
    <t>+ Net Sales Proceeds</t>
  </si>
  <si>
    <t>Net Cash Flow After-tax</t>
  </si>
  <si>
    <t>Ltd. Partners</t>
  </si>
  <si>
    <t>IRR Equity</t>
  </si>
  <si>
    <t>Desired IRR</t>
  </si>
  <si>
    <t>Actual IRR</t>
  </si>
  <si>
    <t>BANK 1ST MORTGAGE</t>
  </si>
  <si>
    <t>INTEREST APR</t>
  </si>
  <si>
    <t>AMORTIZATION IN YEARS</t>
  </si>
  <si>
    <t>LOAN AMOUNT</t>
  </si>
  <si>
    <t>P&amp;I</t>
  </si>
  <si>
    <t xml:space="preserve">INTEREST </t>
  </si>
  <si>
    <t>PRINCIPAL</t>
  </si>
  <si>
    <t>REMAINING PRINCIPAL</t>
  </si>
  <si>
    <t>CITY/STATE LOANS</t>
  </si>
  <si>
    <t>INTEREST RATE</t>
  </si>
  <si>
    <t/>
  </si>
  <si>
    <t xml:space="preserve">P&amp;I </t>
  </si>
  <si>
    <t>INTEREST ONLY LOAN</t>
  </si>
  <si>
    <t>LOAN ONE</t>
  </si>
  <si>
    <t>INTEREST</t>
  </si>
  <si>
    <t>LOAN TWO</t>
  </si>
  <si>
    <t>DEFERRED LOAN</t>
  </si>
  <si>
    <t>ORIGINAL LOAN</t>
  </si>
  <si>
    <t>LOAN TO AMORTIZE</t>
  </si>
  <si>
    <t>PAYMENT</t>
  </si>
  <si>
    <t>BEGINNING LOAN</t>
  </si>
  <si>
    <t>ACCRUED INTEREST</t>
  </si>
  <si>
    <t>REMAINING LOAN</t>
  </si>
  <si>
    <t>AMORT IN YEARS</t>
  </si>
  <si>
    <t>DEVELOPER LOAN</t>
  </si>
  <si>
    <t>TERM</t>
  </si>
  <si>
    <t>CASH FLOW LOAN</t>
  </si>
  <si>
    <t>CF PAYMENT</t>
  </si>
  <si>
    <t>DO NOT PRINT BELOW LINE</t>
  </si>
  <si>
    <t>sales price</t>
  </si>
  <si>
    <t>sum of dep</t>
  </si>
  <si>
    <t>sum of am</t>
  </si>
  <si>
    <t>remain prin</t>
  </si>
  <si>
    <t>internal rate of return</t>
  </si>
  <si>
    <t>equity leveraged</t>
  </si>
  <si>
    <t>actual irr</t>
  </si>
  <si>
    <t>Sum of Accrued Interest</t>
  </si>
  <si>
    <t>SOURCES OF FUNDS</t>
  </si>
  <si>
    <t>PROJECT ASSUMPTIONS</t>
  </si>
  <si>
    <t>HISTORIC REHAB. ASSUMPTIONS</t>
  </si>
  <si>
    <t>% Commercial</t>
  </si>
  <si>
    <t>Historic Rehabilitation  1=yes, 0=no</t>
  </si>
  <si>
    <t>Anticipated Year of Sale</t>
  </si>
  <si>
    <t>Historic RTC Equity Rate</t>
  </si>
  <si>
    <t>Cap Rate at Sale</t>
  </si>
  <si>
    <t>Cost of Sale</t>
  </si>
  <si>
    <t>Tax Rate at Sale</t>
  </si>
  <si>
    <t>LIHTC ASSUMPTIONS</t>
  </si>
  <si>
    <t>Project Type (1=acq/rehab, 2=bond, 3=new constr.)</t>
  </si>
  <si>
    <t>LIHTC 4% Rate</t>
  </si>
  <si>
    <t>LIHTC Occupancy Percentage</t>
  </si>
  <si>
    <t xml:space="preserve"> </t>
  </si>
  <si>
    <t>LIHTC 9% Rate</t>
  </si>
  <si>
    <t>Bldg. Acquisition Eligible  1=yes, 0=no</t>
  </si>
  <si>
    <t>LIHTC Bonus Area</t>
  </si>
  <si>
    <t>1=yes, 0=no</t>
  </si>
  <si>
    <t>INVESTMENT ASSUMPTIONS</t>
  </si>
  <si>
    <t>Investor Tax Rate</t>
  </si>
  <si>
    <t>Investor Ownership</t>
  </si>
  <si>
    <t>Basis for Equity (1=Sale Rate, 2=IRR, 3=$Amt.)</t>
  </si>
  <si>
    <t>EQUITY ATTRACTED</t>
  </si>
  <si>
    <t xml:space="preserve"> 1.  LIHTC Sale Rate</t>
  </si>
  <si>
    <t>Equity Attracted Based on Sale Rate</t>
  </si>
  <si>
    <t xml:space="preserve"> 2.  Expected Internal Rate of Return (IRR)</t>
  </si>
  <si>
    <t>Equity Attracted Based on IRR</t>
  </si>
  <si>
    <t xml:space="preserve"> 3.  Equity Investment Committed</t>
  </si>
  <si>
    <t>Equity Attracted Based on Dollar Amount</t>
  </si>
  <si>
    <t>DEBT ATTRACTION CALCULATION</t>
  </si>
  <si>
    <t>Requirements</t>
  </si>
  <si>
    <t>Loan Amt.</t>
  </si>
  <si>
    <t>Debt Coverage Ratio</t>
  </si>
  <si>
    <t>Loan to Value Ratio</t>
  </si>
  <si>
    <t>Capitalization Rate</t>
  </si>
  <si>
    <t>Stabilized NOI</t>
  </si>
  <si>
    <t>Fair Market Value</t>
  </si>
  <si>
    <t>Loan Amount, 1=$Amt., 2=DCR, 3=DCR and LVR</t>
  </si>
  <si>
    <t>Bank Loan Committed</t>
  </si>
  <si>
    <t>Loan Amount Based on DCR</t>
  </si>
  <si>
    <t>Loan Amount Based on DCR and LVR</t>
  </si>
  <si>
    <t>PROPOSED PERMANENT FINANCING</t>
  </si>
  <si>
    <t>Amount</t>
  </si>
  <si>
    <t>Rate</t>
  </si>
  <si>
    <t>Amortization</t>
  </si>
  <si>
    <t>Term</t>
  </si>
  <si>
    <t>Pymts. Begin</t>
  </si>
  <si>
    <t>Source</t>
  </si>
  <si>
    <t>BANK</t>
  </si>
  <si>
    <t>Amortizing Loan</t>
  </si>
  <si>
    <t>Interest Only Loan</t>
  </si>
  <si>
    <t>Deferred Loan</t>
  </si>
  <si>
    <t>Developer Loan</t>
  </si>
  <si>
    <t>Cash Flow Loan</t>
  </si>
  <si>
    <t>% of CF</t>
  </si>
  <si>
    <t>TOTAL LOANS</t>
  </si>
  <si>
    <t>Grant - Non Basis</t>
  </si>
  <si>
    <t>Grant - Other</t>
  </si>
  <si>
    <t>TOTAL GRANTS</t>
  </si>
  <si>
    <t xml:space="preserve">EQUITY </t>
  </si>
  <si>
    <t>TOTAL SOURCES</t>
  </si>
  <si>
    <t xml:space="preserve">  TOTAL DEV. COST</t>
  </si>
  <si>
    <t>- TOTAL SOURCES</t>
  </si>
  <si>
    <t xml:space="preserve">  GAP</t>
  </si>
  <si>
    <t xml:space="preserve">  CASH FLOW</t>
  </si>
  <si>
    <t>ACTUAL IRR</t>
  </si>
  <si>
    <t>TAX &amp; APPRECIATION BENEFITS</t>
  </si>
  <si>
    <t>Acquisition</t>
  </si>
  <si>
    <t>Tax Exempt</t>
  </si>
  <si>
    <t xml:space="preserve">Rehab./New </t>
  </si>
  <si>
    <t>LIHTC</t>
  </si>
  <si>
    <t>and Rehab.</t>
  </si>
  <si>
    <t>Bond</t>
  </si>
  <si>
    <t>No Acq.</t>
  </si>
  <si>
    <t xml:space="preserve">  Rehab./New Construction</t>
  </si>
  <si>
    <t>- % Commercial</t>
  </si>
  <si>
    <t>- RTC (Housing only)</t>
  </si>
  <si>
    <t>- Grants</t>
  </si>
  <si>
    <t>= Rehab/Const. Basis</t>
  </si>
  <si>
    <t>x Credit Rate</t>
  </si>
  <si>
    <t>x Bonus Area</t>
  </si>
  <si>
    <t>= Annual Rehab/Const Credit</t>
  </si>
  <si>
    <t xml:space="preserve">   Acquisition</t>
  </si>
  <si>
    <t>= Annual Acq. Credit</t>
  </si>
  <si>
    <t xml:space="preserve">   Annual Credit</t>
  </si>
  <si>
    <t>x % Low Income</t>
  </si>
  <si>
    <t xml:space="preserve">  Amount of Credit/Year</t>
  </si>
  <si>
    <t xml:space="preserve">   Annual LIHTC</t>
  </si>
  <si>
    <t xml:space="preserve">   10 Year LIH Tax Credit</t>
  </si>
  <si>
    <t xml:space="preserve">   Equity</t>
  </si>
  <si>
    <t>x % Ownership</t>
  </si>
  <si>
    <t xml:space="preserve">   Partnership Equity</t>
  </si>
  <si>
    <t>TOTAL EQUITY LIHTC</t>
  </si>
  <si>
    <t>CALCULATION OF HISTORIC TAX CREDIT</t>
  </si>
  <si>
    <t xml:space="preserve">  Eligible Costs</t>
  </si>
  <si>
    <t>- Non RTC Basis Items</t>
  </si>
  <si>
    <t xml:space="preserve">  Historic Basis</t>
  </si>
  <si>
    <t xml:space="preserve">  Historic Rate</t>
  </si>
  <si>
    <t xml:space="preserve">  Historic Tax Credit</t>
  </si>
  <si>
    <t xml:space="preserve">  Historic RTC Equity Rate</t>
  </si>
  <si>
    <t xml:space="preserve">  Equity Raised by RTC</t>
  </si>
  <si>
    <t>DEPRECIABLE BASIS</t>
  </si>
  <si>
    <t xml:space="preserve">   Depreciable Expenses</t>
  </si>
  <si>
    <t>- Amount of Historic RTC</t>
  </si>
  <si>
    <t xml:space="preserve">  Adjusted Depreciable Basis</t>
  </si>
  <si>
    <t xml:space="preserve">  Commercial Basis (39 yrs)</t>
  </si>
  <si>
    <t xml:space="preserve">  Residential Basis (27.5yrs)</t>
  </si>
  <si>
    <t xml:space="preserve">  Other Depreciable</t>
  </si>
  <si>
    <t xml:space="preserve">  Depreciation Per Year</t>
  </si>
  <si>
    <t>NET SALE PROCEEDS</t>
  </si>
  <si>
    <t xml:space="preserve">  Sale Price</t>
  </si>
  <si>
    <t>Capital Gain</t>
  </si>
  <si>
    <t>- Cost of Sale</t>
  </si>
  <si>
    <t xml:space="preserve">   Sale Price</t>
  </si>
  <si>
    <t>- Existing Debt</t>
  </si>
  <si>
    <t>- Tax Due</t>
  </si>
  <si>
    <t>- Adjusted Basis</t>
  </si>
  <si>
    <t xml:space="preserve">  Net Sale Proceeds</t>
  </si>
  <si>
    <t xml:space="preserve">  Capital Gain</t>
  </si>
  <si>
    <t>Adjusted Basis</t>
  </si>
  <si>
    <t>Tax on Gain</t>
  </si>
  <si>
    <t xml:space="preserve">  Original Project Cost</t>
  </si>
  <si>
    <t xml:space="preserve">   Capital Gain</t>
  </si>
  <si>
    <t>- Sum Depreciation</t>
  </si>
  <si>
    <t>- Sum Amortization</t>
  </si>
  <si>
    <t xml:space="preserve">   Tax</t>
  </si>
  <si>
    <t>- RTC</t>
  </si>
  <si>
    <t xml:space="preserve">  Adjusted Basis</t>
  </si>
  <si>
    <t>Gold Space Indicates Data Entry</t>
  </si>
  <si>
    <t xml:space="preserve">PRO FORMA (Page 1 of 5) </t>
  </si>
  <si>
    <r>
      <t xml:space="preserve">PRO FORMA </t>
    </r>
    <r>
      <rPr>
        <sz val="12"/>
        <color theme="0"/>
        <rFont val="Arial"/>
        <family val="2"/>
      </rPr>
      <t>(page 2 of 5)</t>
    </r>
  </si>
  <si>
    <r>
      <t>PRO FORMA</t>
    </r>
    <r>
      <rPr>
        <sz val="12"/>
        <color theme="0"/>
        <rFont val="Arial"/>
        <family val="2"/>
      </rPr>
      <t xml:space="preserve"> (Page 3 of 5)</t>
    </r>
  </si>
  <si>
    <r>
      <t xml:space="preserve">PRO FORMA </t>
    </r>
    <r>
      <rPr>
        <sz val="12"/>
        <color theme="0"/>
        <rFont val="Arial"/>
        <family val="2"/>
      </rPr>
      <t>(Page 4 of 5)</t>
    </r>
  </si>
  <si>
    <r>
      <t xml:space="preserve">PRO FORMA </t>
    </r>
    <r>
      <rPr>
        <sz val="12"/>
        <color theme="0"/>
        <rFont val="Arial"/>
        <family val="2"/>
      </rPr>
      <t>(Page 5 of 5)</t>
    </r>
  </si>
  <si>
    <t xml:space="preserve">Project: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</si>
</sst>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7" formatCode="&quot;$&quot;#,##0.00_);\(&quot;$&quot;#,##0.00\)"/>
    <numFmt numFmtId="164" formatCode="00000"/>
    <numFmt numFmtId="165" formatCode="0.0%"/>
  </numFmts>
  <fonts count="24">
    <font>
      <sz val="12"/>
      <color rgb="FF000000"/>
      <name val="Arial"/>
      <scheme val="minor"/>
    </font>
    <font>
      <sz val="12"/>
      <color theme="1"/>
      <name val="Arial"/>
      <family val="2"/>
    </font>
    <font>
      <sz val="12"/>
      <color theme="0"/>
      <name val="Arial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sz val="12"/>
      <color rgb="FF000000"/>
      <name val="Arial Narrow"/>
      <family val="2"/>
    </font>
    <font>
      <sz val="12"/>
      <name val="Arial"/>
      <family val="2"/>
    </font>
    <font>
      <sz val="12"/>
      <color rgb="FF000000"/>
      <name val="Arial"/>
      <family val="2"/>
      <scheme val="minor"/>
    </font>
    <font>
      <b/>
      <sz val="12"/>
      <color rgb="FF000000"/>
      <name val="Arial"/>
      <family val="2"/>
    </font>
    <font>
      <sz val="12"/>
      <color theme="0"/>
      <name val="Arial"/>
      <family val="2"/>
    </font>
    <font>
      <b/>
      <sz val="14"/>
      <color theme="0"/>
      <name val="Arial"/>
      <family val="2"/>
    </font>
    <font>
      <sz val="12"/>
      <name val="Arial Narrow"/>
      <family val="2"/>
    </font>
    <font>
      <sz val="12"/>
      <color rgb="FF395069"/>
      <name val="Arial"/>
      <family val="2"/>
    </font>
    <font>
      <i/>
      <sz val="12"/>
      <color rgb="FF000000"/>
      <name val="Arial"/>
      <family val="2"/>
    </font>
    <font>
      <sz val="12"/>
      <color rgb="FF95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2"/>
      <color theme="1"/>
      <name val="Arial"/>
      <family val="2"/>
    </font>
    <font>
      <b/>
      <sz val="12"/>
      <color rgb="FF000000"/>
      <name val="Arial"/>
      <family val="2"/>
      <scheme val="minor"/>
    </font>
    <font>
      <b/>
      <sz val="12"/>
      <color theme="0"/>
      <name val="Arial"/>
      <family val="2"/>
      <scheme val="minor"/>
    </font>
    <font>
      <sz val="12"/>
      <name val="Arial MT"/>
    </font>
    <font>
      <sz val="10"/>
      <color indexed="8"/>
      <name val="Arial"/>
    </font>
    <font>
      <sz val="10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395069"/>
        <bgColor rgb="FFA0E0E0"/>
      </patternFill>
    </fill>
    <fill>
      <patternFill patternType="solid">
        <fgColor rgb="FF395069"/>
        <bgColor indexed="64"/>
      </patternFill>
    </fill>
    <fill>
      <patternFill patternType="solid">
        <fgColor rgb="FFF0DEA6"/>
        <bgColor indexed="64"/>
      </patternFill>
    </fill>
    <fill>
      <patternFill patternType="solid">
        <fgColor rgb="FFF0DEA6"/>
        <bgColor rgb="FFFFFFFF"/>
      </patternFill>
    </fill>
    <fill>
      <patternFill patternType="solid">
        <fgColor rgb="FF525C66"/>
        <bgColor indexed="64"/>
      </patternFill>
    </fill>
    <fill>
      <patternFill patternType="solid">
        <fgColor rgb="FF395069"/>
        <bgColor rgb="FFCCFFCC"/>
      </patternFill>
    </fill>
    <fill>
      <patternFill patternType="solid">
        <fgColor rgb="FF395069"/>
        <bgColor rgb="FFCC9CCC"/>
      </patternFill>
    </fill>
    <fill>
      <patternFill patternType="solid">
        <fgColor rgb="FF395069"/>
        <bgColor rgb="FF800080"/>
      </patternFill>
    </fill>
    <fill>
      <patternFill patternType="solid">
        <fgColor indexed="9"/>
      </patternFill>
    </fill>
  </fills>
  <borders count="29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0" fontId="21" fillId="10" borderId="24"/>
  </cellStyleXfs>
  <cellXfs count="243">
    <xf numFmtId="0" fontId="0" fillId="0" borderId="0" xfId="0"/>
    <xf numFmtId="0" fontId="2" fillId="3" borderId="0" xfId="0" applyFont="1" applyFill="1"/>
    <xf numFmtId="0" fontId="4" fillId="2" borderId="0" xfId="0" applyFont="1" applyFill="1"/>
    <xf numFmtId="0" fontId="1" fillId="2" borderId="0" xfId="0" applyFont="1" applyFill="1"/>
    <xf numFmtId="0" fontId="5" fillId="2" borderId="0" xfId="0" applyFont="1" applyFill="1"/>
    <xf numFmtId="0" fontId="8" fillId="0" borderId="0" xfId="0" applyFont="1"/>
    <xf numFmtId="0" fontId="4" fillId="2" borderId="0" xfId="0" applyFont="1" applyFill="1" applyAlignment="1">
      <alignment horizontal="left"/>
    </xf>
    <xf numFmtId="0" fontId="4" fillId="3" borderId="0" xfId="0" applyFont="1" applyFill="1"/>
    <xf numFmtId="0" fontId="10" fillId="3" borderId="0" xfId="0" applyFont="1" applyFill="1"/>
    <xf numFmtId="0" fontId="5" fillId="0" borderId="0" xfId="0" applyFont="1"/>
    <xf numFmtId="0" fontId="1" fillId="0" borderId="0" xfId="0" applyFont="1"/>
    <xf numFmtId="0" fontId="4" fillId="2" borderId="7" xfId="0" applyFont="1" applyFill="1" applyBorder="1"/>
    <xf numFmtId="0" fontId="4" fillId="2" borderId="7" xfId="0" applyFont="1" applyFill="1" applyBorder="1" applyAlignment="1">
      <alignment horizontal="center"/>
    </xf>
    <xf numFmtId="0" fontId="5" fillId="0" borderId="8" xfId="0" applyFont="1" applyBorder="1"/>
    <xf numFmtId="10" fontId="5" fillId="0" borderId="9" xfId="0" applyNumberFormat="1" applyFont="1" applyBorder="1"/>
    <xf numFmtId="3" fontId="5" fillId="0" borderId="7" xfId="0" applyNumberFormat="1" applyFont="1" applyBorder="1"/>
    <xf numFmtId="0" fontId="5" fillId="0" borderId="8" xfId="0" applyFont="1" applyBorder="1" applyAlignment="1">
      <alignment horizontal="left"/>
    </xf>
    <xf numFmtId="3" fontId="5" fillId="0" borderId="10" xfId="0" applyNumberFormat="1" applyFont="1" applyBorder="1"/>
    <xf numFmtId="10" fontId="5" fillId="0" borderId="11" xfId="0" applyNumberFormat="1" applyFont="1" applyBorder="1"/>
    <xf numFmtId="164" fontId="10" fillId="3" borderId="0" xfId="0" applyNumberFormat="1" applyFont="1" applyFill="1"/>
    <xf numFmtId="0" fontId="10" fillId="3" borderId="1" xfId="0" applyFont="1" applyFill="1" applyBorder="1"/>
    <xf numFmtId="0" fontId="4" fillId="6" borderId="0" xfId="0" applyFont="1" applyFill="1"/>
    <xf numFmtId="0" fontId="10" fillId="6" borderId="0" xfId="0" applyFont="1" applyFill="1"/>
    <xf numFmtId="49" fontId="10" fillId="6" borderId="0" xfId="0" applyNumberFormat="1" applyFont="1" applyFill="1"/>
    <xf numFmtId="0" fontId="10" fillId="6" borderId="1" xfId="0" applyFont="1" applyFill="1" applyBorder="1"/>
    <xf numFmtId="0" fontId="2" fillId="6" borderId="0" xfId="0" applyFont="1" applyFill="1"/>
    <xf numFmtId="0" fontId="10" fillId="0" borderId="24" xfId="0" applyFont="1" applyBorder="1"/>
    <xf numFmtId="0" fontId="2" fillId="0" borderId="0" xfId="0" applyFont="1"/>
    <xf numFmtId="0" fontId="4" fillId="6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right"/>
    </xf>
    <xf numFmtId="0" fontId="10" fillId="0" borderId="24" xfId="0" applyFont="1" applyBorder="1" applyAlignment="1">
      <alignment horizontal="right"/>
    </xf>
    <xf numFmtId="3" fontId="10" fillId="3" borderId="1" xfId="0" applyNumberFormat="1" applyFont="1" applyFill="1" applyBorder="1" applyAlignment="1">
      <alignment horizontal="right"/>
    </xf>
    <xf numFmtId="0" fontId="4" fillId="0" borderId="0" xfId="0" applyFont="1"/>
    <xf numFmtId="0" fontId="10" fillId="0" borderId="0" xfId="0" applyFont="1"/>
    <xf numFmtId="49" fontId="10" fillId="0" borderId="0" xfId="0" applyNumberFormat="1" applyFont="1"/>
    <xf numFmtId="0" fontId="10" fillId="7" borderId="0" xfId="0" applyFont="1" applyFill="1"/>
    <xf numFmtId="0" fontId="4" fillId="7" borderId="0" xfId="0" applyFont="1" applyFill="1"/>
    <xf numFmtId="49" fontId="4" fillId="7" borderId="0" xfId="0" applyNumberFormat="1" applyFont="1" applyFill="1"/>
    <xf numFmtId="0" fontId="9" fillId="0" borderId="0" xfId="0" applyFont="1"/>
    <xf numFmtId="10" fontId="9" fillId="0" borderId="0" xfId="0" applyNumberFormat="1" applyFont="1"/>
    <xf numFmtId="10" fontId="10" fillId="6" borderId="0" xfId="0" applyNumberFormat="1" applyFont="1" applyFill="1"/>
    <xf numFmtId="0" fontId="9" fillId="0" borderId="16" xfId="0" applyFont="1" applyBorder="1"/>
    <xf numFmtId="10" fontId="5" fillId="0" borderId="0" xfId="0" applyNumberFormat="1" applyFont="1"/>
    <xf numFmtId="0" fontId="5" fillId="0" borderId="11" xfId="0" applyFont="1" applyBorder="1"/>
    <xf numFmtId="10" fontId="5" fillId="4" borderId="7" xfId="0" applyNumberFormat="1" applyFont="1" applyFill="1" applyBorder="1"/>
    <xf numFmtId="0" fontId="5" fillId="4" borderId="7" xfId="0" applyFont="1" applyFill="1" applyBorder="1"/>
    <xf numFmtId="0" fontId="5" fillId="0" borderId="15" xfId="0" applyFont="1" applyBorder="1"/>
    <xf numFmtId="0" fontId="5" fillId="0" borderId="16" xfId="0" applyFont="1" applyBorder="1"/>
    <xf numFmtId="0" fontId="1" fillId="0" borderId="11" xfId="0" applyFont="1" applyBorder="1"/>
    <xf numFmtId="7" fontId="5" fillId="4" borderId="7" xfId="0" applyNumberFormat="1" applyFont="1" applyFill="1" applyBorder="1"/>
    <xf numFmtId="9" fontId="5" fillId="4" borderId="7" xfId="0" applyNumberFormat="1" applyFont="1" applyFill="1" applyBorder="1"/>
    <xf numFmtId="0" fontId="1" fillId="0" borderId="13" xfId="0" applyFont="1" applyBorder="1"/>
    <xf numFmtId="0" fontId="14" fillId="0" borderId="0" xfId="0" applyFont="1"/>
    <xf numFmtId="0" fontId="5" fillId="0" borderId="15" xfId="0" applyFont="1" applyBorder="1" applyAlignment="1">
      <alignment horizontal="left"/>
    </xf>
    <xf numFmtId="0" fontId="15" fillId="0" borderId="0" xfId="0" applyFont="1"/>
    <xf numFmtId="0" fontId="5" fillId="0" borderId="19" xfId="0" applyFont="1" applyBorder="1"/>
    <xf numFmtId="0" fontId="1" fillId="0" borderId="16" xfId="0" applyFont="1" applyBorder="1"/>
    <xf numFmtId="0" fontId="16" fillId="0" borderId="0" xfId="0" applyFont="1"/>
    <xf numFmtId="0" fontId="5" fillId="0" borderId="13" xfId="0" applyFont="1" applyBorder="1"/>
    <xf numFmtId="0" fontId="1" fillId="0" borderId="15" xfId="0" applyFont="1" applyBorder="1"/>
    <xf numFmtId="0" fontId="1" fillId="0" borderId="8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5" fontId="5" fillId="0" borderId="7" xfId="0" applyNumberFormat="1" applyFont="1" applyBorder="1"/>
    <xf numFmtId="0" fontId="1" fillId="0" borderId="15" xfId="0" applyFont="1" applyBorder="1" applyAlignment="1">
      <alignment horizontal="left"/>
    </xf>
    <xf numFmtId="0" fontId="3" fillId="0" borderId="16" xfId="0" applyFont="1" applyBorder="1"/>
    <xf numFmtId="5" fontId="5" fillId="4" borderId="7" xfId="0" applyNumberFormat="1" applyFont="1" applyFill="1" applyBorder="1"/>
    <xf numFmtId="0" fontId="5" fillId="0" borderId="10" xfId="0" applyFont="1" applyBorder="1"/>
    <xf numFmtId="0" fontId="5" fillId="0" borderId="7" xfId="0" applyFont="1" applyBorder="1"/>
    <xf numFmtId="0" fontId="5" fillId="0" borderId="7" xfId="0" applyFont="1" applyBorder="1" applyAlignment="1">
      <alignment horizontal="center"/>
    </xf>
    <xf numFmtId="0" fontId="5" fillId="0" borderId="9" xfId="0" applyFont="1" applyBorder="1"/>
    <xf numFmtId="5" fontId="5" fillId="0" borderId="6" xfId="0" applyNumberFormat="1" applyFont="1" applyBorder="1"/>
    <xf numFmtId="1" fontId="5" fillId="0" borderId="0" xfId="0" applyNumberFormat="1" applyFont="1"/>
    <xf numFmtId="0" fontId="5" fillId="0" borderId="10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7" xfId="0" applyFont="1" applyBorder="1"/>
    <xf numFmtId="0" fontId="1" fillId="0" borderId="22" xfId="0" applyFont="1" applyBorder="1"/>
    <xf numFmtId="0" fontId="1" fillId="0" borderId="9" xfId="0" applyFont="1" applyBorder="1"/>
    <xf numFmtId="3" fontId="1" fillId="0" borderId="7" xfId="0" applyNumberFormat="1" applyFont="1" applyBorder="1"/>
    <xf numFmtId="0" fontId="5" fillId="0" borderId="7" xfId="0" applyFont="1" applyBorder="1" applyAlignment="1">
      <alignment horizontal="left"/>
    </xf>
    <xf numFmtId="3" fontId="5" fillId="0" borderId="0" xfId="0" applyNumberFormat="1" applyFont="1"/>
    <xf numFmtId="10" fontId="1" fillId="0" borderId="7" xfId="0" applyNumberFormat="1" applyFont="1" applyBorder="1"/>
    <xf numFmtId="0" fontId="11" fillId="2" borderId="0" xfId="0" applyFont="1" applyFill="1" applyAlignment="1">
      <alignment vertical="center"/>
    </xf>
    <xf numFmtId="0" fontId="4" fillId="6" borderId="16" xfId="0" applyFont="1" applyFill="1" applyBorder="1"/>
    <xf numFmtId="0" fontId="10" fillId="6" borderId="16" xfId="0" applyFont="1" applyFill="1" applyBorder="1"/>
    <xf numFmtId="3" fontId="10" fillId="6" borderId="0" xfId="0" applyNumberFormat="1" applyFont="1" applyFill="1"/>
    <xf numFmtId="0" fontId="4" fillId="3" borderId="8" xfId="0" applyFont="1" applyFill="1" applyBorder="1" applyAlignment="1">
      <alignment horizontal="center"/>
    </xf>
    <xf numFmtId="0" fontId="8" fillId="3" borderId="0" xfId="0" applyFont="1" applyFill="1"/>
    <xf numFmtId="0" fontId="11" fillId="0" borderId="0" xfId="0" applyFont="1" applyAlignment="1">
      <alignment vertical="center"/>
    </xf>
    <xf numFmtId="0" fontId="6" fillId="0" borderId="24" xfId="0" applyFont="1" applyBorder="1" applyAlignment="1">
      <alignment horizontal="center" vertical="center"/>
    </xf>
    <xf numFmtId="0" fontId="7" fillId="0" borderId="24" xfId="0" applyFont="1" applyBorder="1" applyAlignment="1">
      <alignment vertical="center"/>
    </xf>
    <xf numFmtId="0" fontId="9" fillId="0" borderId="12" xfId="0" applyFont="1" applyBorder="1"/>
    <xf numFmtId="0" fontId="1" fillId="0" borderId="14" xfId="0" applyFont="1" applyBorder="1"/>
    <xf numFmtId="0" fontId="1" fillId="0" borderId="1" xfId="0" applyFont="1" applyBorder="1"/>
    <xf numFmtId="0" fontId="9" fillId="0" borderId="10" xfId="0" applyFont="1" applyBorder="1" applyAlignment="1">
      <alignment horizontal="center"/>
    </xf>
    <xf numFmtId="0" fontId="3" fillId="0" borderId="7" xfId="0" applyFont="1" applyBorder="1" applyAlignment="1">
      <alignment horizontal="right"/>
    </xf>
    <xf numFmtId="0" fontId="3" fillId="0" borderId="15" xfId="0" applyFont="1" applyBorder="1"/>
    <xf numFmtId="0" fontId="3" fillId="0" borderId="10" xfId="0" applyFont="1" applyBorder="1" applyAlignment="1">
      <alignment horizontal="right"/>
    </xf>
    <xf numFmtId="0" fontId="5" fillId="0" borderId="6" xfId="0" applyFont="1" applyBorder="1" applyAlignment="1">
      <alignment horizontal="left"/>
    </xf>
    <xf numFmtId="3" fontId="9" fillId="0" borderId="6" xfId="0" applyNumberFormat="1" applyFont="1" applyBorder="1"/>
    <xf numFmtId="0" fontId="5" fillId="0" borderId="0" xfId="0" applyFont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6" xfId="0" applyFont="1" applyBorder="1" applyAlignment="1">
      <alignment horizontal="center"/>
    </xf>
    <xf numFmtId="3" fontId="5" fillId="0" borderId="9" xfId="0" applyNumberFormat="1" applyFont="1" applyBorder="1"/>
    <xf numFmtId="3" fontId="5" fillId="0" borderId="6" xfId="0" applyNumberFormat="1" applyFont="1" applyBorder="1"/>
    <xf numFmtId="0" fontId="9" fillId="0" borderId="16" xfId="0" applyFont="1" applyBorder="1" applyAlignment="1">
      <alignment horizontal="right"/>
    </xf>
    <xf numFmtId="0" fontId="9" fillId="0" borderId="16" xfId="0" applyFont="1" applyBorder="1" applyAlignment="1">
      <alignment horizontal="center"/>
    </xf>
    <xf numFmtId="9" fontId="5" fillId="0" borderId="7" xfId="0" applyNumberFormat="1" applyFont="1" applyBorder="1"/>
    <xf numFmtId="0" fontId="3" fillId="0" borderId="8" xfId="0" applyFont="1" applyBorder="1"/>
    <xf numFmtId="3" fontId="5" fillId="0" borderId="16" xfId="0" applyNumberFormat="1" applyFont="1" applyBorder="1"/>
    <xf numFmtId="3" fontId="1" fillId="0" borderId="16" xfId="0" applyNumberFormat="1" applyFont="1" applyBorder="1"/>
    <xf numFmtId="0" fontId="9" fillId="0" borderId="25" xfId="0" applyFont="1" applyBorder="1"/>
    <xf numFmtId="0" fontId="1" fillId="0" borderId="25" xfId="0" applyFont="1" applyBorder="1"/>
    <xf numFmtId="0" fontId="9" fillId="0" borderId="25" xfId="0" applyFont="1" applyBorder="1" applyAlignment="1">
      <alignment horizontal="center"/>
    </xf>
    <xf numFmtId="3" fontId="5" fillId="0" borderId="17" xfId="0" applyNumberFormat="1" applyFont="1" applyBorder="1"/>
    <xf numFmtId="165" fontId="1" fillId="0" borderId="7" xfId="0" applyNumberFormat="1" applyFont="1" applyBorder="1"/>
    <xf numFmtId="0" fontId="4" fillId="3" borderId="1" xfId="0" applyFont="1" applyFill="1" applyBorder="1"/>
    <xf numFmtId="0" fontId="4" fillId="0" borderId="24" xfId="0" applyFont="1" applyBorder="1"/>
    <xf numFmtId="0" fontId="5" fillId="0" borderId="1" xfId="0" applyFont="1" applyBorder="1"/>
    <xf numFmtId="0" fontId="9" fillId="0" borderId="1" xfId="0" applyFont="1" applyBorder="1"/>
    <xf numFmtId="0" fontId="5" fillId="0" borderId="1" xfId="0" applyFont="1" applyBorder="1" applyAlignment="1">
      <alignment horizontal="center"/>
    </xf>
    <xf numFmtId="3" fontId="5" fillId="0" borderId="1" xfId="0" applyNumberFormat="1" applyFont="1" applyBorder="1"/>
    <xf numFmtId="0" fontId="9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37" fontId="5" fillId="0" borderId="1" xfId="0" applyNumberFormat="1" applyFont="1" applyBorder="1"/>
    <xf numFmtId="2" fontId="5" fillId="0" borderId="1" xfId="0" applyNumberFormat="1" applyFont="1" applyBorder="1"/>
    <xf numFmtId="0" fontId="4" fillId="3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5" fillId="0" borderId="24" xfId="0" applyFont="1" applyBorder="1" applyAlignment="1">
      <alignment horizontal="left"/>
    </xf>
    <xf numFmtId="0" fontId="5" fillId="0" borderId="24" xfId="0" applyFont="1" applyBorder="1"/>
    <xf numFmtId="0" fontId="10" fillId="6" borderId="1" xfId="0" applyFont="1" applyFill="1" applyBorder="1" applyAlignment="1">
      <alignment horizontal="left"/>
    </xf>
    <xf numFmtId="10" fontId="5" fillId="0" borderId="1" xfId="0" applyNumberFormat="1" applyFont="1" applyBorder="1"/>
    <xf numFmtId="0" fontId="5" fillId="0" borderId="1" xfId="0" applyFont="1" applyBorder="1" applyAlignment="1">
      <alignment horizontal="right"/>
    </xf>
    <xf numFmtId="0" fontId="9" fillId="0" borderId="1" xfId="0" applyFont="1" applyBorder="1" applyAlignment="1">
      <alignment horizontal="center"/>
    </xf>
    <xf numFmtId="3" fontId="5" fillId="0" borderId="24" xfId="0" applyNumberFormat="1" applyFont="1" applyBorder="1"/>
    <xf numFmtId="3" fontId="10" fillId="3" borderId="1" xfId="0" applyNumberFormat="1" applyFont="1" applyFill="1" applyBorder="1"/>
    <xf numFmtId="10" fontId="1" fillId="0" borderId="1" xfId="0" applyNumberFormat="1" applyFont="1" applyBorder="1"/>
    <xf numFmtId="3" fontId="1" fillId="0" borderId="1" xfId="0" applyNumberFormat="1" applyFont="1" applyBorder="1"/>
    <xf numFmtId="37" fontId="1" fillId="0" borderId="1" xfId="0" applyNumberFormat="1" applyFont="1" applyBorder="1"/>
    <xf numFmtId="0" fontId="9" fillId="0" borderId="16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19" fillId="0" borderId="0" xfId="0" applyFont="1"/>
    <xf numFmtId="3" fontId="9" fillId="0" borderId="1" xfId="0" applyNumberFormat="1" applyFont="1" applyBorder="1" applyAlignment="1">
      <alignment horizontal="left"/>
    </xf>
    <xf numFmtId="3" fontId="17" fillId="0" borderId="1" xfId="0" applyNumberFormat="1" applyFont="1" applyBorder="1" applyAlignment="1">
      <alignment horizontal="left"/>
    </xf>
    <xf numFmtId="0" fontId="9" fillId="0" borderId="24" xfId="0" applyFont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6" borderId="1" xfId="0" applyFont="1" applyFill="1" applyBorder="1"/>
    <xf numFmtId="0" fontId="10" fillId="8" borderId="0" xfId="0" applyFont="1" applyFill="1"/>
    <xf numFmtId="0" fontId="4" fillId="8" borderId="0" xfId="0" applyFont="1" applyFill="1"/>
    <xf numFmtId="0" fontId="3" fillId="0" borderId="0" xfId="0" applyFont="1" applyAlignment="1">
      <alignment horizontal="center"/>
    </xf>
    <xf numFmtId="3" fontId="17" fillId="0" borderId="7" xfId="0" applyNumberFormat="1" applyFont="1" applyBorder="1"/>
    <xf numFmtId="10" fontId="5" fillId="0" borderId="7" xfId="0" applyNumberFormat="1" applyFont="1" applyBorder="1"/>
    <xf numFmtId="9" fontId="17" fillId="0" borderId="7" xfId="0" applyNumberFormat="1" applyFont="1" applyBorder="1"/>
    <xf numFmtId="3" fontId="5" fillId="9" borderId="7" xfId="0" applyNumberFormat="1" applyFont="1" applyFill="1" applyBorder="1"/>
    <xf numFmtId="3" fontId="5" fillId="0" borderId="13" xfId="0" applyNumberFormat="1" applyFont="1" applyBorder="1"/>
    <xf numFmtId="0" fontId="9" fillId="0" borderId="0" xfId="0" applyFont="1" applyAlignment="1">
      <alignment horizontal="left"/>
    </xf>
    <xf numFmtId="0" fontId="17" fillId="0" borderId="7" xfId="0" applyFont="1" applyBorder="1" applyAlignment="1">
      <alignment horizontal="left"/>
    </xf>
    <xf numFmtId="7" fontId="5" fillId="0" borderId="7" xfId="0" applyNumberFormat="1" applyFont="1" applyBorder="1"/>
    <xf numFmtId="0" fontId="17" fillId="0" borderId="7" xfId="0" applyFont="1" applyBorder="1"/>
    <xf numFmtId="164" fontId="4" fillId="0" borderId="0" xfId="0" applyNumberFormat="1" applyFont="1"/>
    <xf numFmtId="164" fontId="10" fillId="0" borderId="0" xfId="0" applyNumberFormat="1" applyFont="1"/>
    <xf numFmtId="0" fontId="12" fillId="0" borderId="24" xfId="0" applyFont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3" fontId="4" fillId="3" borderId="7" xfId="0" applyNumberFormat="1" applyFont="1" applyFill="1" applyBorder="1"/>
    <xf numFmtId="10" fontId="4" fillId="3" borderId="7" xfId="0" applyNumberFormat="1" applyFont="1" applyFill="1" applyBorder="1"/>
    <xf numFmtId="0" fontId="20" fillId="0" borderId="0" xfId="0" applyFont="1"/>
    <xf numFmtId="4" fontId="5" fillId="0" borderId="26" xfId="0" applyNumberFormat="1" applyFont="1" applyBorder="1"/>
    <xf numFmtId="3" fontId="5" fillId="0" borderId="1" xfId="0" applyNumberFormat="1" applyFont="1" applyBorder="1" applyAlignment="1">
      <alignment horizontal="right"/>
    </xf>
    <xf numFmtId="3" fontId="17" fillId="0" borderId="1" xfId="0" applyNumberFormat="1" applyFont="1" applyBorder="1" applyAlignment="1">
      <alignment horizontal="right"/>
    </xf>
    <xf numFmtId="37" fontId="5" fillId="0" borderId="1" xfId="0" applyNumberFormat="1" applyFont="1" applyBorder="1" applyAlignment="1">
      <alignment horizontal="right"/>
    </xf>
    <xf numFmtId="37" fontId="17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3" fontId="10" fillId="0" borderId="24" xfId="0" applyNumberFormat="1" applyFont="1" applyBorder="1"/>
    <xf numFmtId="3" fontId="10" fillId="0" borderId="24" xfId="0" applyNumberFormat="1" applyFont="1" applyBorder="1" applyAlignment="1">
      <alignment horizontal="right"/>
    </xf>
    <xf numFmtId="10" fontId="5" fillId="0" borderId="1" xfId="0" applyNumberFormat="1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0" fontId="12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0" borderId="0" xfId="0" applyFont="1" applyFill="1"/>
    <xf numFmtId="0" fontId="5" fillId="0" borderId="1" xfId="0" applyFont="1" applyFill="1" applyBorder="1" applyAlignment="1">
      <alignment horizontal="left"/>
    </xf>
    <xf numFmtId="37" fontId="17" fillId="0" borderId="1" xfId="0" applyNumberFormat="1" applyFont="1" applyFill="1" applyBorder="1" applyAlignment="1">
      <alignment horizontal="right"/>
    </xf>
    <xf numFmtId="37" fontId="5" fillId="0" borderId="1" xfId="0" applyNumberFormat="1" applyFont="1" applyFill="1" applyBorder="1" applyAlignment="1">
      <alignment horizontal="right"/>
    </xf>
    <xf numFmtId="10" fontId="5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/>
    </xf>
    <xf numFmtId="37" fontId="5" fillId="0" borderId="1" xfId="0" applyNumberFormat="1" applyFont="1" applyFill="1" applyBorder="1"/>
    <xf numFmtId="0" fontId="5" fillId="0" borderId="1" xfId="0" applyFont="1" applyFill="1" applyBorder="1"/>
    <xf numFmtId="0" fontId="9" fillId="0" borderId="1" xfId="0" applyFont="1" applyFill="1" applyBorder="1" applyAlignment="1">
      <alignment horizontal="left"/>
    </xf>
    <xf numFmtId="10" fontId="5" fillId="0" borderId="1" xfId="0" applyNumberFormat="1" applyFont="1" applyFill="1" applyBorder="1"/>
    <xf numFmtId="0" fontId="23" fillId="4" borderId="25" xfId="1" applyNumberFormat="1" applyFont="1" applyFill="1" applyBorder="1" applyProtection="1">
      <protection locked="0"/>
    </xf>
    <xf numFmtId="0" fontId="22" fillId="4" borderId="25" xfId="1" applyNumberFormat="1" applyFont="1" applyFill="1" applyBorder="1" applyProtection="1">
      <protection locked="0"/>
    </xf>
    <xf numFmtId="4" fontId="22" fillId="4" borderId="25" xfId="1" applyNumberFormat="1" applyFont="1" applyFill="1" applyBorder="1" applyProtection="1">
      <protection locked="0"/>
    </xf>
    <xf numFmtId="0" fontId="1" fillId="3" borderId="0" xfId="0" applyFont="1" applyFill="1"/>
    <xf numFmtId="0" fontId="5" fillId="3" borderId="0" xfId="0" applyFont="1" applyFill="1"/>
    <xf numFmtId="0" fontId="4" fillId="3" borderId="23" xfId="0" applyFont="1" applyFill="1" applyBorder="1" applyAlignment="1">
      <alignment horizontal="center"/>
    </xf>
    <xf numFmtId="0" fontId="10" fillId="3" borderId="24" xfId="0" applyFont="1" applyFill="1" applyBorder="1"/>
    <xf numFmtId="10" fontId="5" fillId="0" borderId="24" xfId="0" applyNumberFormat="1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1" fillId="0" borderId="24" xfId="0" applyFont="1" applyBorder="1"/>
    <xf numFmtId="3" fontId="5" fillId="0" borderId="27" xfId="0" applyNumberFormat="1" applyFont="1" applyBorder="1"/>
    <xf numFmtId="3" fontId="17" fillId="0" borderId="28" xfId="0" applyNumberFormat="1" applyFont="1" applyBorder="1"/>
    <xf numFmtId="0" fontId="5" fillId="3" borderId="7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3" borderId="7" xfId="0" applyFont="1" applyFill="1" applyBorder="1"/>
    <xf numFmtId="0" fontId="13" fillId="3" borderId="10" xfId="0" applyFont="1" applyFill="1" applyBorder="1"/>
    <xf numFmtId="0" fontId="9" fillId="4" borderId="4" xfId="0" applyFont="1" applyFill="1" applyBorder="1" applyAlignment="1" applyProtection="1">
      <alignment horizontal="center"/>
      <protection locked="0"/>
    </xf>
    <xf numFmtId="0" fontId="7" fillId="4" borderId="5" xfId="0" applyFont="1" applyFill="1" applyBorder="1" applyProtection="1">
      <protection locked="0"/>
    </xf>
    <xf numFmtId="3" fontId="5" fillId="4" borderId="6" xfId="0" applyNumberFormat="1" applyFont="1" applyFill="1" applyBorder="1" applyProtection="1">
      <protection locked="0"/>
    </xf>
    <xf numFmtId="3" fontId="5" fillId="4" borderId="7" xfId="0" applyNumberFormat="1" applyFont="1" applyFill="1" applyBorder="1" applyProtection="1">
      <protection locked="0"/>
    </xf>
    <xf numFmtId="0" fontId="5" fillId="5" borderId="7" xfId="0" applyFont="1" applyFill="1" applyBorder="1" applyProtection="1">
      <protection locked="0"/>
    </xf>
    <xf numFmtId="4" fontId="5" fillId="5" borderId="7" xfId="0" applyNumberFormat="1" applyFont="1" applyFill="1" applyBorder="1" applyProtection="1">
      <protection locked="0"/>
    </xf>
    <xf numFmtId="10" fontId="5" fillId="5" borderId="7" xfId="0" applyNumberFormat="1" applyFont="1" applyFill="1" applyBorder="1" applyProtection="1">
      <protection locked="0"/>
    </xf>
    <xf numFmtId="9" fontId="5" fillId="5" borderId="7" xfId="0" applyNumberFormat="1" applyFont="1" applyFill="1" applyBorder="1" applyProtection="1">
      <protection locked="0"/>
    </xf>
    <xf numFmtId="0" fontId="5" fillId="5" borderId="4" xfId="0" applyFont="1" applyFill="1" applyBorder="1" applyAlignment="1" applyProtection="1">
      <alignment horizontal="left"/>
      <protection locked="0"/>
    </xf>
    <xf numFmtId="3" fontId="5" fillId="5" borderId="7" xfId="0" applyNumberFormat="1" applyFont="1" applyFill="1" applyBorder="1" applyProtection="1">
      <protection locked="0"/>
    </xf>
    <xf numFmtId="0" fontId="1" fillId="5" borderId="8" xfId="0" applyFont="1" applyFill="1" applyBorder="1" applyProtection="1">
      <protection locked="0"/>
    </xf>
    <xf numFmtId="0" fontId="5" fillId="5" borderId="9" xfId="0" applyFont="1" applyFill="1" applyBorder="1" applyProtection="1">
      <protection locked="0"/>
    </xf>
    <xf numFmtId="9" fontId="5" fillId="4" borderId="7" xfId="0" applyNumberFormat="1" applyFont="1" applyFill="1" applyBorder="1" applyProtection="1">
      <protection locked="0"/>
    </xf>
    <xf numFmtId="9" fontId="5" fillId="4" borderId="6" xfId="0" applyNumberFormat="1" applyFont="1" applyFill="1" applyBorder="1" applyProtection="1">
      <protection locked="0"/>
    </xf>
    <xf numFmtId="3" fontId="5" fillId="5" borderId="6" xfId="0" applyNumberFormat="1" applyFont="1" applyFill="1" applyBorder="1" applyProtection="1">
      <protection locked="0"/>
    </xf>
    <xf numFmtId="37" fontId="5" fillId="4" borderId="7" xfId="0" applyNumberFormat="1" applyFont="1" applyFill="1" applyBorder="1" applyAlignment="1" applyProtection="1">
      <alignment horizontal="right"/>
      <protection locked="0"/>
    </xf>
    <xf numFmtId="0" fontId="18" fillId="4" borderId="7" xfId="0" applyFont="1" applyFill="1" applyBorder="1" applyAlignment="1" applyProtection="1">
      <alignment horizontal="right"/>
      <protection locked="0"/>
    </xf>
    <xf numFmtId="10" fontId="5" fillId="4" borderId="7" xfId="0" applyNumberFormat="1" applyFont="1" applyFill="1" applyBorder="1" applyProtection="1">
      <protection locked="0"/>
    </xf>
    <xf numFmtId="0" fontId="5" fillId="4" borderId="7" xfId="0" applyFont="1" applyFill="1" applyBorder="1" applyProtection="1">
      <protection locked="0"/>
    </xf>
    <xf numFmtId="7" fontId="5" fillId="4" borderId="7" xfId="0" applyNumberFormat="1" applyFont="1" applyFill="1" applyBorder="1" applyProtection="1">
      <protection locked="0"/>
    </xf>
    <xf numFmtId="2" fontId="5" fillId="4" borderId="7" xfId="0" applyNumberFormat="1" applyFont="1" applyFill="1" applyBorder="1" applyProtection="1">
      <protection locked="0"/>
    </xf>
    <xf numFmtId="1" fontId="5" fillId="4" borderId="7" xfId="0" applyNumberFormat="1" applyFont="1" applyFill="1" applyBorder="1" applyProtection="1">
      <protection locked="0"/>
    </xf>
    <xf numFmtId="5" fontId="5" fillId="4" borderId="7" xfId="0" applyNumberFormat="1" applyFont="1" applyFill="1" applyBorder="1" applyProtection="1">
      <protection locked="0"/>
    </xf>
    <xf numFmtId="10" fontId="5" fillId="4" borderId="7" xfId="0" applyNumberFormat="1" applyFont="1" applyFill="1" applyBorder="1" applyAlignment="1" applyProtection="1">
      <alignment horizontal="center"/>
      <protection locked="0"/>
    </xf>
    <xf numFmtId="0" fontId="5" fillId="4" borderId="7" xfId="0" applyFont="1" applyFill="1" applyBorder="1" applyAlignment="1" applyProtection="1">
      <alignment horizontal="center"/>
      <protection locked="0"/>
    </xf>
    <xf numFmtId="0" fontId="5" fillId="4" borderId="20" xfId="0" applyFont="1" applyFill="1" applyBorder="1" applyAlignment="1" applyProtection="1">
      <alignment horizontal="center"/>
      <protection locked="0"/>
    </xf>
    <xf numFmtId="0" fontId="5" fillId="4" borderId="4" xfId="0" applyFont="1" applyFill="1" applyBorder="1" applyAlignment="1" applyProtection="1">
      <alignment horizontal="center"/>
      <protection locked="0"/>
    </xf>
    <xf numFmtId="10" fontId="5" fillId="4" borderId="21" xfId="0" applyNumberFormat="1" applyFont="1" applyFill="1" applyBorder="1" applyAlignment="1" applyProtection="1">
      <alignment horizontal="center"/>
      <protection locked="0"/>
    </xf>
    <xf numFmtId="0" fontId="1" fillId="4" borderId="7" xfId="0" applyFont="1" applyFill="1" applyBorder="1" applyProtection="1">
      <protection locked="0"/>
    </xf>
    <xf numFmtId="0" fontId="1" fillId="4" borderId="9" xfId="0" applyFont="1" applyFill="1" applyBorder="1" applyProtection="1">
      <protection locked="0"/>
    </xf>
    <xf numFmtId="3" fontId="5" fillId="4" borderId="27" xfId="0" applyNumberFormat="1" applyFont="1" applyFill="1" applyBorder="1" applyProtection="1">
      <protection locked="0"/>
    </xf>
  </cellXfs>
  <cellStyles count="2">
    <cellStyle name="Normal" xfId="0" builtinId="0"/>
    <cellStyle name="Normal 2" xfId="1" xr:uid="{45BD2A14-403D-466A-9371-90920A0BF222}"/>
  </cellStyles>
  <dxfs count="0"/>
  <tableStyles count="0" defaultTableStyle="TableStyleMedium2" defaultPivotStyle="PivotStyleLight16"/>
  <colors>
    <mruColors>
      <color rgb="FFF0DEA6"/>
      <color rgb="FF395069"/>
      <color rgb="FF525C66"/>
      <color rgb="FFE4C4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95069"/>
  </sheetPr>
  <dimension ref="A1:I60"/>
  <sheetViews>
    <sheetView tabSelected="1" zoomScale="90" zoomScaleNormal="90" workbookViewId="0">
      <selection activeCell="C20" sqref="C20"/>
    </sheetView>
  </sheetViews>
  <sheetFormatPr defaultColWidth="10.109375" defaultRowHeight="15" customHeight="1"/>
  <cols>
    <col min="1" max="1" width="20.21875" style="5" customWidth="1"/>
    <col min="2" max="2" width="10.6640625" style="5" customWidth="1"/>
    <col min="3" max="3" width="9.33203125" style="5" customWidth="1"/>
    <col min="4" max="4" width="11.5546875" style="5" customWidth="1"/>
    <col min="5" max="5" width="12.109375" style="5" customWidth="1"/>
    <col min="6" max="6" width="12" style="5" customWidth="1"/>
    <col min="7" max="7" width="11" style="5" customWidth="1"/>
    <col min="8" max="8" width="12" style="5" customWidth="1"/>
    <col min="9" max="9" width="12.33203125" style="5" customWidth="1"/>
    <col min="10" max="12" width="12.6640625" style="5" customWidth="1"/>
    <col min="13" max="13" width="11.6640625" style="5" customWidth="1"/>
    <col min="14" max="14" width="10.6640625" style="5" customWidth="1"/>
    <col min="15" max="16" width="11.6640625" style="5" customWidth="1"/>
    <col min="17" max="18" width="12.6640625" style="5" customWidth="1"/>
    <col min="19" max="20" width="10.6640625" style="5" customWidth="1"/>
    <col min="21" max="21" width="11.6640625" style="5" customWidth="1"/>
    <col min="22" max="22" width="9.6640625" style="5" customWidth="1"/>
    <col min="23" max="23" width="10.6640625" style="5" customWidth="1"/>
    <col min="24" max="25" width="11.6640625" style="5" customWidth="1"/>
    <col min="26" max="26" width="10.6640625" style="5" customWidth="1"/>
    <col min="27" max="27" width="2.6640625" style="5" customWidth="1"/>
    <col min="28" max="16384" width="10.109375" style="5"/>
  </cols>
  <sheetData>
    <row r="1" spans="1:9" s="86" customFormat="1" ht="28.5" customHeight="1">
      <c r="A1" s="81" t="s">
        <v>0</v>
      </c>
      <c r="B1" s="2"/>
      <c r="C1" s="2"/>
      <c r="D1" s="3"/>
      <c r="E1" s="4"/>
      <c r="F1" s="4"/>
      <c r="G1" s="182" t="s">
        <v>343</v>
      </c>
      <c r="H1" s="181"/>
      <c r="I1" s="4"/>
    </row>
    <row r="2" spans="1:9" ht="19.5" customHeight="1">
      <c r="A2" s="87"/>
      <c r="B2" s="32"/>
      <c r="C2" s="32"/>
      <c r="D2" s="10"/>
      <c r="E2" s="9"/>
      <c r="F2" s="9"/>
      <c r="G2" s="88"/>
      <c r="H2" s="89"/>
      <c r="I2" s="9"/>
    </row>
    <row r="3" spans="1:9" ht="15" customHeight="1">
      <c r="A3" s="6" t="s">
        <v>1</v>
      </c>
      <c r="B3" s="212"/>
      <c r="C3" s="213"/>
      <c r="D3" s="3"/>
      <c r="E3" s="3"/>
      <c r="F3" s="4"/>
      <c r="G3" s="4"/>
      <c r="H3" s="4"/>
      <c r="I3" s="4"/>
    </row>
    <row r="4" spans="1:9" ht="15" customHeight="1">
      <c r="A4" s="2" t="s">
        <v>2</v>
      </c>
      <c r="B4" s="214"/>
      <c r="C4" s="4"/>
      <c r="D4" s="7" t="s">
        <v>3</v>
      </c>
      <c r="E4" s="8"/>
      <c r="F4" s="15">
        <f>IF(B4=0,0,B60/B4)</f>
        <v>0</v>
      </c>
      <c r="G4" s="4"/>
      <c r="H4" s="4"/>
      <c r="I4" s="4"/>
    </row>
    <row r="5" spans="1:9" ht="15" customHeight="1">
      <c r="A5" s="9"/>
      <c r="B5" s="9"/>
      <c r="C5" s="9"/>
      <c r="D5" s="9"/>
      <c r="E5" s="9"/>
      <c r="F5" s="9"/>
      <c r="G5" s="9"/>
      <c r="H5" s="10"/>
      <c r="I5" s="9"/>
    </row>
    <row r="6" spans="1:9" ht="15" customHeight="1">
      <c r="A6" s="11" t="s">
        <v>4</v>
      </c>
      <c r="B6" s="12" t="s">
        <v>5</v>
      </c>
      <c r="C6" s="12" t="s">
        <v>6</v>
      </c>
      <c r="D6" s="12" t="s">
        <v>7</v>
      </c>
      <c r="E6" s="12" t="s">
        <v>8</v>
      </c>
      <c r="F6" s="12" t="s">
        <v>9</v>
      </c>
      <c r="G6" s="12" t="s">
        <v>10</v>
      </c>
      <c r="H6" s="12" t="s">
        <v>11</v>
      </c>
      <c r="I6" s="12" t="s">
        <v>12</v>
      </c>
    </row>
    <row r="7" spans="1:9" s="27" customFormat="1" ht="15" customHeight="1">
      <c r="A7" s="21" t="s">
        <v>13</v>
      </c>
      <c r="B7" s="22"/>
      <c r="C7" s="22"/>
      <c r="D7" s="22"/>
      <c r="E7" s="22"/>
      <c r="F7" s="22"/>
      <c r="G7" s="22"/>
      <c r="H7" s="22"/>
      <c r="I7" s="22"/>
    </row>
    <row r="8" spans="1:9" ht="15" customHeight="1">
      <c r="A8" s="13" t="s">
        <v>14</v>
      </c>
      <c r="B8" s="215">
        <v>0</v>
      </c>
      <c r="C8" s="14">
        <f t="shared" ref="C8:C9" si="0">IF($B$60&gt;0,B8/$B$60,B8/1)</f>
        <v>0</v>
      </c>
      <c r="D8" s="15">
        <f>B8</f>
        <v>0</v>
      </c>
      <c r="E8" s="15"/>
      <c r="F8" s="15"/>
      <c r="G8" s="15"/>
      <c r="H8" s="15">
        <f>B8</f>
        <v>0</v>
      </c>
      <c r="I8" s="15"/>
    </row>
    <row r="9" spans="1:9" ht="15" customHeight="1">
      <c r="A9" s="13" t="s">
        <v>15</v>
      </c>
      <c r="B9" s="215">
        <v>0</v>
      </c>
      <c r="C9" s="14">
        <f t="shared" si="0"/>
        <v>0</v>
      </c>
      <c r="D9" s="15"/>
      <c r="E9" s="15"/>
      <c r="F9" s="15">
        <f>B9</f>
        <v>0</v>
      </c>
      <c r="G9" s="15"/>
      <c r="H9" s="15"/>
      <c r="I9" s="15"/>
    </row>
    <row r="10" spans="1:9" s="27" customFormat="1" ht="15" customHeight="1">
      <c r="A10" s="21" t="s">
        <v>16</v>
      </c>
      <c r="B10" s="84"/>
      <c r="C10" s="22"/>
      <c r="D10" s="22"/>
      <c r="E10" s="22"/>
      <c r="F10" s="22"/>
      <c r="G10" s="22"/>
      <c r="H10" s="22"/>
      <c r="I10" s="22"/>
    </row>
    <row r="11" spans="1:9" ht="15" customHeight="1">
      <c r="A11" s="13" t="s">
        <v>17</v>
      </c>
      <c r="B11" s="215">
        <v>0</v>
      </c>
      <c r="C11" s="14">
        <f t="shared" ref="C11:C13" si="1">IF($B$60&gt;0,B11/$B$60,B11/1)</f>
        <v>0</v>
      </c>
      <c r="D11" s="15">
        <f t="shared" ref="D11:D12" si="2">B11</f>
        <v>0</v>
      </c>
      <c r="E11" s="15"/>
      <c r="F11" s="15"/>
      <c r="G11" s="15">
        <f>B11</f>
        <v>0</v>
      </c>
      <c r="H11" s="15">
        <f t="shared" ref="H11:H12" si="3">B11</f>
        <v>0</v>
      </c>
      <c r="I11" s="15">
        <f t="shared" ref="I11:I12" si="4">B11</f>
        <v>0</v>
      </c>
    </row>
    <row r="12" spans="1:9" ht="15" customHeight="1">
      <c r="A12" s="13" t="s">
        <v>18</v>
      </c>
      <c r="B12" s="215">
        <v>0</v>
      </c>
      <c r="C12" s="14">
        <f t="shared" si="1"/>
        <v>0</v>
      </c>
      <c r="D12" s="15">
        <f t="shared" si="2"/>
        <v>0</v>
      </c>
      <c r="E12" s="15"/>
      <c r="F12" s="15"/>
      <c r="G12" s="15"/>
      <c r="H12" s="15">
        <f t="shared" si="3"/>
        <v>0</v>
      </c>
      <c r="I12" s="15">
        <f t="shared" si="4"/>
        <v>0</v>
      </c>
    </row>
    <row r="13" spans="1:9" ht="15" customHeight="1">
      <c r="A13" s="13" t="s">
        <v>19</v>
      </c>
      <c r="B13" s="215">
        <v>0</v>
      </c>
      <c r="C13" s="14">
        <f t="shared" si="1"/>
        <v>0</v>
      </c>
      <c r="D13" s="15"/>
      <c r="E13" s="15"/>
      <c r="F13" s="15">
        <f>B13</f>
        <v>0</v>
      </c>
      <c r="G13" s="15"/>
      <c r="H13" s="15"/>
      <c r="I13" s="15"/>
    </row>
    <row r="14" spans="1:9" s="27" customFormat="1" ht="15" customHeight="1">
      <c r="A14" s="21" t="s">
        <v>20</v>
      </c>
      <c r="B14" s="84"/>
      <c r="C14" s="22"/>
      <c r="D14" s="22"/>
      <c r="E14" s="22"/>
      <c r="F14" s="22"/>
      <c r="G14" s="22"/>
      <c r="H14" s="22"/>
      <c r="I14" s="22"/>
    </row>
    <row r="15" spans="1:9" ht="15" customHeight="1">
      <c r="A15" s="13" t="s">
        <v>21</v>
      </c>
      <c r="B15" s="215">
        <v>0</v>
      </c>
      <c r="C15" s="14">
        <f t="shared" ref="C15:C21" si="5">IF($B$60&gt;0,B15/$B$60,B15/1)</f>
        <v>0</v>
      </c>
      <c r="D15" s="15">
        <f t="shared" ref="D15:D21" si="6">B15</f>
        <v>0</v>
      </c>
      <c r="E15" s="15"/>
      <c r="F15" s="15"/>
      <c r="G15" s="15">
        <f>B15</f>
        <v>0</v>
      </c>
      <c r="H15" s="15">
        <f t="shared" ref="H15:H21" si="7">B15</f>
        <v>0</v>
      </c>
      <c r="I15" s="15">
        <f t="shared" ref="I15:I21" si="8">B15</f>
        <v>0</v>
      </c>
    </row>
    <row r="16" spans="1:9" ht="15" customHeight="1">
      <c r="A16" s="13" t="s">
        <v>22</v>
      </c>
      <c r="B16" s="215">
        <v>0</v>
      </c>
      <c r="C16" s="14">
        <f t="shared" si="5"/>
        <v>0</v>
      </c>
      <c r="D16" s="15">
        <f t="shared" si="6"/>
        <v>0</v>
      </c>
      <c r="E16" s="15"/>
      <c r="F16" s="15"/>
      <c r="G16" s="15"/>
      <c r="H16" s="15">
        <f t="shared" si="7"/>
        <v>0</v>
      </c>
      <c r="I16" s="15">
        <f t="shared" si="8"/>
        <v>0</v>
      </c>
    </row>
    <row r="17" spans="1:9" ht="15" customHeight="1">
      <c r="A17" s="13" t="s">
        <v>23</v>
      </c>
      <c r="B17" s="215">
        <v>0</v>
      </c>
      <c r="C17" s="14">
        <f t="shared" si="5"/>
        <v>0</v>
      </c>
      <c r="D17" s="15">
        <f t="shared" si="6"/>
        <v>0</v>
      </c>
      <c r="E17" s="15"/>
      <c r="F17" s="15"/>
      <c r="G17" s="15">
        <f t="shared" ref="G17:G19" si="9">B17</f>
        <v>0</v>
      </c>
      <c r="H17" s="15">
        <f t="shared" si="7"/>
        <v>0</v>
      </c>
      <c r="I17" s="15">
        <f t="shared" si="8"/>
        <v>0</v>
      </c>
    </row>
    <row r="18" spans="1:9" ht="15" customHeight="1">
      <c r="A18" s="13" t="s">
        <v>24</v>
      </c>
      <c r="B18" s="215">
        <v>0</v>
      </c>
      <c r="C18" s="14">
        <f t="shared" si="5"/>
        <v>0</v>
      </c>
      <c r="D18" s="15">
        <f t="shared" si="6"/>
        <v>0</v>
      </c>
      <c r="E18" s="15"/>
      <c r="F18" s="15"/>
      <c r="G18" s="15">
        <f t="shared" si="9"/>
        <v>0</v>
      </c>
      <c r="H18" s="15">
        <f t="shared" si="7"/>
        <v>0</v>
      </c>
      <c r="I18" s="15">
        <f t="shared" si="8"/>
        <v>0</v>
      </c>
    </row>
    <row r="19" spans="1:9" ht="15" customHeight="1">
      <c r="A19" s="13" t="s">
        <v>25</v>
      </c>
      <c r="B19" s="215">
        <v>0</v>
      </c>
      <c r="C19" s="14">
        <f t="shared" si="5"/>
        <v>0</v>
      </c>
      <c r="D19" s="15">
        <f t="shared" si="6"/>
        <v>0</v>
      </c>
      <c r="E19" s="15"/>
      <c r="F19" s="15"/>
      <c r="G19" s="15">
        <f t="shared" si="9"/>
        <v>0</v>
      </c>
      <c r="H19" s="15">
        <f t="shared" si="7"/>
        <v>0</v>
      </c>
      <c r="I19" s="15">
        <f t="shared" si="8"/>
        <v>0</v>
      </c>
    </row>
    <row r="20" spans="1:9" ht="15" customHeight="1">
      <c r="A20" s="13" t="s">
        <v>26</v>
      </c>
      <c r="B20" s="215">
        <v>0</v>
      </c>
      <c r="C20" s="14">
        <f t="shared" si="5"/>
        <v>0</v>
      </c>
      <c r="D20" s="15">
        <f t="shared" si="6"/>
        <v>0</v>
      </c>
      <c r="E20" s="15"/>
      <c r="F20" s="15"/>
      <c r="G20" s="15"/>
      <c r="H20" s="15">
        <f t="shared" si="7"/>
        <v>0</v>
      </c>
      <c r="I20" s="15">
        <f t="shared" si="8"/>
        <v>0</v>
      </c>
    </row>
    <row r="21" spans="1:9" ht="15" customHeight="1">
      <c r="A21" s="13" t="s">
        <v>27</v>
      </c>
      <c r="B21" s="215">
        <v>0</v>
      </c>
      <c r="C21" s="14">
        <f t="shared" si="5"/>
        <v>0</v>
      </c>
      <c r="D21" s="15">
        <f t="shared" si="6"/>
        <v>0</v>
      </c>
      <c r="E21" s="15"/>
      <c r="F21" s="15"/>
      <c r="G21" s="15">
        <f>B21</f>
        <v>0</v>
      </c>
      <c r="H21" s="15">
        <f t="shared" si="7"/>
        <v>0</v>
      </c>
      <c r="I21" s="15">
        <f t="shared" si="8"/>
        <v>0</v>
      </c>
    </row>
    <row r="22" spans="1:9" s="27" customFormat="1" ht="15" customHeight="1">
      <c r="A22" s="21" t="s">
        <v>28</v>
      </c>
      <c r="B22" s="84"/>
      <c r="C22" s="22"/>
      <c r="D22" s="22"/>
      <c r="E22" s="22"/>
      <c r="F22" s="22"/>
      <c r="G22" s="22"/>
      <c r="H22" s="22"/>
      <c r="I22" s="22"/>
    </row>
    <row r="23" spans="1:9" ht="15" customHeight="1">
      <c r="A23" s="13" t="s">
        <v>29</v>
      </c>
      <c r="B23" s="215">
        <v>0</v>
      </c>
      <c r="C23" s="14">
        <f t="shared" ref="C23:C32" si="10">IF($B$60&gt;0,B23/$B$60,B23/1)</f>
        <v>0</v>
      </c>
      <c r="D23" s="15">
        <f t="shared" ref="D23:D26" si="11">B23</f>
        <v>0</v>
      </c>
      <c r="E23" s="15"/>
      <c r="F23" s="15"/>
      <c r="G23" s="15">
        <f>B23</f>
        <v>0</v>
      </c>
      <c r="H23" s="15">
        <f t="shared" ref="H23:H26" si="12">B23</f>
        <v>0</v>
      </c>
      <c r="I23" s="15">
        <f t="shared" ref="I23:I26" si="13">B23</f>
        <v>0</v>
      </c>
    </row>
    <row r="24" spans="1:9" ht="15" customHeight="1">
      <c r="A24" s="16" t="s">
        <v>30</v>
      </c>
      <c r="B24" s="215">
        <v>0</v>
      </c>
      <c r="C24" s="14">
        <f t="shared" si="10"/>
        <v>0</v>
      </c>
      <c r="D24" s="15">
        <f t="shared" si="11"/>
        <v>0</v>
      </c>
      <c r="E24" s="15"/>
      <c r="F24" s="15"/>
      <c r="G24" s="15">
        <v>0</v>
      </c>
      <c r="H24" s="15">
        <f t="shared" si="12"/>
        <v>0</v>
      </c>
      <c r="I24" s="15">
        <f t="shared" si="13"/>
        <v>0</v>
      </c>
    </row>
    <row r="25" spans="1:9" ht="15" customHeight="1">
      <c r="A25" s="13" t="s">
        <v>31</v>
      </c>
      <c r="B25" s="215">
        <v>0</v>
      </c>
      <c r="C25" s="14">
        <f t="shared" si="10"/>
        <v>0</v>
      </c>
      <c r="D25" s="15">
        <f t="shared" si="11"/>
        <v>0</v>
      </c>
      <c r="E25" s="15"/>
      <c r="F25" s="15"/>
      <c r="G25" s="15">
        <f t="shared" ref="G25:G26" si="14">B25</f>
        <v>0</v>
      </c>
      <c r="H25" s="15">
        <f t="shared" si="12"/>
        <v>0</v>
      </c>
      <c r="I25" s="15">
        <f t="shared" si="13"/>
        <v>0</v>
      </c>
    </row>
    <row r="26" spans="1:9" ht="15" customHeight="1">
      <c r="A26" s="13" t="s">
        <v>32</v>
      </c>
      <c r="B26" s="215">
        <v>0</v>
      </c>
      <c r="C26" s="14">
        <f t="shared" si="10"/>
        <v>0</v>
      </c>
      <c r="D26" s="15">
        <f t="shared" si="11"/>
        <v>0</v>
      </c>
      <c r="E26" s="15"/>
      <c r="F26" s="15"/>
      <c r="G26" s="15">
        <f t="shared" si="14"/>
        <v>0</v>
      </c>
      <c r="H26" s="15">
        <f t="shared" si="12"/>
        <v>0</v>
      </c>
      <c r="I26" s="15">
        <f t="shared" si="13"/>
        <v>0</v>
      </c>
    </row>
    <row r="27" spans="1:9" ht="15" customHeight="1">
      <c r="A27" s="13" t="s">
        <v>33</v>
      </c>
      <c r="B27" s="215">
        <v>0</v>
      </c>
      <c r="C27" s="14">
        <f t="shared" si="10"/>
        <v>0</v>
      </c>
      <c r="D27" s="15"/>
      <c r="E27" s="15"/>
      <c r="F27" s="15">
        <f>B27</f>
        <v>0</v>
      </c>
      <c r="G27" s="15"/>
      <c r="H27" s="15"/>
      <c r="I27" s="15"/>
    </row>
    <row r="28" spans="1:9" ht="15" customHeight="1">
      <c r="A28" s="13" t="s">
        <v>34</v>
      </c>
      <c r="B28" s="215">
        <v>0</v>
      </c>
      <c r="C28" s="14">
        <f t="shared" si="10"/>
        <v>0</v>
      </c>
      <c r="D28" s="15">
        <f t="shared" ref="D28:D32" si="15">B28</f>
        <v>0</v>
      </c>
      <c r="E28" s="15"/>
      <c r="F28" s="15"/>
      <c r="G28" s="15">
        <f t="shared" ref="G28:G32" si="16">B28</f>
        <v>0</v>
      </c>
      <c r="H28" s="15">
        <f t="shared" ref="H28:H32" si="17">B28</f>
        <v>0</v>
      </c>
      <c r="I28" s="15">
        <f t="shared" ref="I28:I32" si="18">B28</f>
        <v>0</v>
      </c>
    </row>
    <row r="29" spans="1:9" ht="15" customHeight="1">
      <c r="A29" s="13" t="s">
        <v>35</v>
      </c>
      <c r="B29" s="215">
        <v>0</v>
      </c>
      <c r="C29" s="14">
        <f t="shared" si="10"/>
        <v>0</v>
      </c>
      <c r="D29" s="15">
        <f t="shared" si="15"/>
        <v>0</v>
      </c>
      <c r="E29" s="15"/>
      <c r="F29" s="15"/>
      <c r="G29" s="15">
        <f t="shared" si="16"/>
        <v>0</v>
      </c>
      <c r="H29" s="15">
        <f t="shared" si="17"/>
        <v>0</v>
      </c>
      <c r="I29" s="15">
        <f t="shared" si="18"/>
        <v>0</v>
      </c>
    </row>
    <row r="30" spans="1:9" ht="15" customHeight="1">
      <c r="A30" s="13" t="s">
        <v>36</v>
      </c>
      <c r="B30" s="215">
        <v>0</v>
      </c>
      <c r="C30" s="14">
        <f t="shared" si="10"/>
        <v>0</v>
      </c>
      <c r="D30" s="15">
        <f t="shared" si="15"/>
        <v>0</v>
      </c>
      <c r="E30" s="15"/>
      <c r="F30" s="15"/>
      <c r="G30" s="15">
        <f t="shared" si="16"/>
        <v>0</v>
      </c>
      <c r="H30" s="15">
        <f t="shared" si="17"/>
        <v>0</v>
      </c>
      <c r="I30" s="15">
        <f t="shared" si="18"/>
        <v>0</v>
      </c>
    </row>
    <row r="31" spans="1:9" ht="15" customHeight="1">
      <c r="A31" s="13" t="s">
        <v>37</v>
      </c>
      <c r="B31" s="215">
        <v>0</v>
      </c>
      <c r="C31" s="14">
        <f t="shared" si="10"/>
        <v>0</v>
      </c>
      <c r="D31" s="15">
        <f t="shared" si="15"/>
        <v>0</v>
      </c>
      <c r="E31" s="15"/>
      <c r="F31" s="15"/>
      <c r="G31" s="15">
        <f t="shared" si="16"/>
        <v>0</v>
      </c>
      <c r="H31" s="15">
        <f t="shared" si="17"/>
        <v>0</v>
      </c>
      <c r="I31" s="15">
        <f t="shared" si="18"/>
        <v>0</v>
      </c>
    </row>
    <row r="32" spans="1:9" ht="15" customHeight="1">
      <c r="A32" s="13" t="s">
        <v>38</v>
      </c>
      <c r="B32" s="215">
        <v>0</v>
      </c>
      <c r="C32" s="14">
        <f t="shared" si="10"/>
        <v>0</v>
      </c>
      <c r="D32" s="15">
        <f t="shared" si="15"/>
        <v>0</v>
      </c>
      <c r="E32" s="15"/>
      <c r="F32" s="15"/>
      <c r="G32" s="15">
        <f t="shared" si="16"/>
        <v>0</v>
      </c>
      <c r="H32" s="15">
        <f t="shared" si="17"/>
        <v>0</v>
      </c>
      <c r="I32" s="15">
        <f t="shared" si="18"/>
        <v>0</v>
      </c>
    </row>
    <row r="33" spans="1:9" s="27" customFormat="1" ht="15" customHeight="1">
      <c r="A33" s="21" t="s">
        <v>39</v>
      </c>
      <c r="B33" s="84"/>
      <c r="C33" s="22"/>
      <c r="D33" s="22"/>
      <c r="E33" s="22"/>
      <c r="F33" s="22"/>
      <c r="G33" s="22"/>
      <c r="H33" s="22"/>
      <c r="I33" s="22"/>
    </row>
    <row r="34" spans="1:9" ht="15" customHeight="1">
      <c r="A34" s="13" t="s">
        <v>40</v>
      </c>
      <c r="B34" s="215">
        <v>0</v>
      </c>
      <c r="C34" s="14">
        <f t="shared" ref="C34:C39" si="19">IF($B$60&gt;0,B34/$B$60,B34/1)</f>
        <v>0</v>
      </c>
      <c r="D34" s="15">
        <f t="shared" ref="D34:D39" si="20">B34</f>
        <v>0</v>
      </c>
      <c r="E34" s="15"/>
      <c r="F34" s="15"/>
      <c r="G34" s="15">
        <f t="shared" ref="G34:G39" si="21">B34</f>
        <v>0</v>
      </c>
      <c r="H34" s="15">
        <f t="shared" ref="H34:H39" si="22">B34</f>
        <v>0</v>
      </c>
      <c r="I34" s="15">
        <f t="shared" ref="I34:I39" si="23">B34</f>
        <v>0</v>
      </c>
    </row>
    <row r="35" spans="1:9" ht="15" customHeight="1">
      <c r="A35" s="13" t="s">
        <v>41</v>
      </c>
      <c r="B35" s="215">
        <v>0</v>
      </c>
      <c r="C35" s="14">
        <f t="shared" si="19"/>
        <v>0</v>
      </c>
      <c r="D35" s="15">
        <f t="shared" si="20"/>
        <v>0</v>
      </c>
      <c r="E35" s="15"/>
      <c r="F35" s="15"/>
      <c r="G35" s="15">
        <f t="shared" si="21"/>
        <v>0</v>
      </c>
      <c r="H35" s="15">
        <f t="shared" si="22"/>
        <v>0</v>
      </c>
      <c r="I35" s="15">
        <f t="shared" si="23"/>
        <v>0</v>
      </c>
    </row>
    <row r="36" spans="1:9" ht="15" customHeight="1">
      <c r="A36" s="16" t="s">
        <v>42</v>
      </c>
      <c r="B36" s="215">
        <v>0</v>
      </c>
      <c r="C36" s="14">
        <f t="shared" si="19"/>
        <v>0</v>
      </c>
      <c r="D36" s="15">
        <f t="shared" si="20"/>
        <v>0</v>
      </c>
      <c r="E36" s="15"/>
      <c r="F36" s="15"/>
      <c r="G36" s="15">
        <f t="shared" si="21"/>
        <v>0</v>
      </c>
      <c r="H36" s="15">
        <f t="shared" si="22"/>
        <v>0</v>
      </c>
      <c r="I36" s="15">
        <f t="shared" si="23"/>
        <v>0</v>
      </c>
    </row>
    <row r="37" spans="1:9" ht="15" customHeight="1">
      <c r="A37" s="13" t="s">
        <v>43</v>
      </c>
      <c r="B37" s="215">
        <v>0</v>
      </c>
      <c r="C37" s="14">
        <f t="shared" si="19"/>
        <v>0</v>
      </c>
      <c r="D37" s="15">
        <f t="shared" si="20"/>
        <v>0</v>
      </c>
      <c r="E37" s="15"/>
      <c r="F37" s="15"/>
      <c r="G37" s="15">
        <f t="shared" si="21"/>
        <v>0</v>
      </c>
      <c r="H37" s="15">
        <f t="shared" si="22"/>
        <v>0</v>
      </c>
      <c r="I37" s="15">
        <f t="shared" si="23"/>
        <v>0</v>
      </c>
    </row>
    <row r="38" spans="1:9" ht="15" customHeight="1">
      <c r="A38" s="13" t="s">
        <v>44</v>
      </c>
      <c r="B38" s="215">
        <v>0</v>
      </c>
      <c r="C38" s="14">
        <f t="shared" si="19"/>
        <v>0</v>
      </c>
      <c r="D38" s="15">
        <f t="shared" si="20"/>
        <v>0</v>
      </c>
      <c r="E38" s="15"/>
      <c r="F38" s="15"/>
      <c r="G38" s="15">
        <f t="shared" si="21"/>
        <v>0</v>
      </c>
      <c r="H38" s="15">
        <f t="shared" si="22"/>
        <v>0</v>
      </c>
      <c r="I38" s="15">
        <f t="shared" si="23"/>
        <v>0</v>
      </c>
    </row>
    <row r="39" spans="1:9" ht="15" customHeight="1">
      <c r="A39" s="13" t="s">
        <v>38</v>
      </c>
      <c r="B39" s="215">
        <v>0</v>
      </c>
      <c r="C39" s="14">
        <f t="shared" si="19"/>
        <v>0</v>
      </c>
      <c r="D39" s="15">
        <f t="shared" si="20"/>
        <v>0</v>
      </c>
      <c r="E39" s="15"/>
      <c r="F39" s="15"/>
      <c r="G39" s="15">
        <f t="shared" si="21"/>
        <v>0</v>
      </c>
      <c r="H39" s="15">
        <f t="shared" si="22"/>
        <v>0</v>
      </c>
      <c r="I39" s="15">
        <f t="shared" si="23"/>
        <v>0</v>
      </c>
    </row>
    <row r="40" spans="1:9" s="27" customFormat="1" ht="15" customHeight="1">
      <c r="A40" s="21" t="s">
        <v>45</v>
      </c>
      <c r="B40" s="84"/>
      <c r="C40" s="22"/>
      <c r="D40" s="22"/>
      <c r="E40" s="22"/>
      <c r="F40" s="22"/>
      <c r="G40" s="22"/>
      <c r="H40" s="22"/>
      <c r="I40" s="22"/>
    </row>
    <row r="41" spans="1:9" ht="15" customHeight="1">
      <c r="A41" s="13" t="s">
        <v>46</v>
      </c>
      <c r="B41" s="215">
        <v>0</v>
      </c>
      <c r="C41" s="14">
        <f t="shared" ref="C41:C44" si="24">IF($B$60&gt;0,B41/$B$60,B41/1)</f>
        <v>0</v>
      </c>
      <c r="D41" s="15"/>
      <c r="E41" s="15">
        <f t="shared" ref="E41:E44" si="25">B41</f>
        <v>0</v>
      </c>
      <c r="F41" s="15"/>
      <c r="G41" s="15"/>
      <c r="H41" s="15"/>
      <c r="I41" s="15"/>
    </row>
    <row r="42" spans="1:9" ht="15" customHeight="1">
      <c r="A42" s="13" t="s">
        <v>47</v>
      </c>
      <c r="B42" s="215">
        <v>0</v>
      </c>
      <c r="C42" s="14">
        <f t="shared" si="24"/>
        <v>0</v>
      </c>
      <c r="D42" s="15"/>
      <c r="E42" s="15">
        <f t="shared" si="25"/>
        <v>0</v>
      </c>
      <c r="F42" s="15"/>
      <c r="G42" s="15"/>
      <c r="H42" s="15"/>
      <c r="I42" s="15"/>
    </row>
    <row r="43" spans="1:9" ht="15" customHeight="1">
      <c r="A43" s="13" t="s">
        <v>44</v>
      </c>
      <c r="B43" s="215">
        <v>0</v>
      </c>
      <c r="C43" s="14">
        <f t="shared" si="24"/>
        <v>0</v>
      </c>
      <c r="D43" s="15"/>
      <c r="E43" s="15">
        <f t="shared" si="25"/>
        <v>0</v>
      </c>
      <c r="F43" s="15"/>
      <c r="G43" s="15"/>
      <c r="H43" s="15"/>
      <c r="I43" s="15"/>
    </row>
    <row r="44" spans="1:9" ht="15" customHeight="1">
      <c r="A44" s="13" t="s">
        <v>38</v>
      </c>
      <c r="B44" s="215">
        <v>0</v>
      </c>
      <c r="C44" s="14">
        <f t="shared" si="24"/>
        <v>0</v>
      </c>
      <c r="D44" s="15"/>
      <c r="E44" s="15">
        <f t="shared" si="25"/>
        <v>0</v>
      </c>
      <c r="F44" s="15"/>
      <c r="G44" s="15"/>
      <c r="H44" s="15"/>
      <c r="I44" s="15"/>
    </row>
    <row r="45" spans="1:9" s="27" customFormat="1" ht="15" customHeight="1">
      <c r="A45" s="21" t="s">
        <v>48</v>
      </c>
      <c r="B45" s="84"/>
      <c r="C45" s="22"/>
      <c r="D45" s="22"/>
      <c r="E45" s="22"/>
      <c r="F45" s="22"/>
      <c r="G45" s="22"/>
      <c r="H45" s="22"/>
      <c r="I45" s="22"/>
    </row>
    <row r="46" spans="1:9" ht="15" customHeight="1">
      <c r="A46" s="13" t="s">
        <v>49</v>
      </c>
      <c r="B46" s="215">
        <v>0</v>
      </c>
      <c r="C46" s="14">
        <f t="shared" ref="C46:C55" si="26">IF($B$60&gt;0,B46/$B$60,B46/1)</f>
        <v>0</v>
      </c>
      <c r="D46" s="15"/>
      <c r="E46" s="15"/>
      <c r="F46" s="15">
        <f t="shared" ref="F46:F47" si="27">B46</f>
        <v>0</v>
      </c>
      <c r="G46" s="15"/>
      <c r="H46" s="15"/>
      <c r="I46" s="15"/>
    </row>
    <row r="47" spans="1:9" ht="15" customHeight="1">
      <c r="A47" s="13" t="s">
        <v>50</v>
      </c>
      <c r="B47" s="215">
        <v>0</v>
      </c>
      <c r="C47" s="14">
        <f t="shared" si="26"/>
        <v>0</v>
      </c>
      <c r="D47" s="15"/>
      <c r="E47" s="15"/>
      <c r="F47" s="15">
        <f t="shared" si="27"/>
        <v>0</v>
      </c>
      <c r="G47" s="15"/>
      <c r="H47" s="15"/>
      <c r="I47" s="15"/>
    </row>
    <row r="48" spans="1:9" ht="15" customHeight="1">
      <c r="A48" s="13" t="s">
        <v>51</v>
      </c>
      <c r="B48" s="215">
        <v>0</v>
      </c>
      <c r="C48" s="14">
        <f t="shared" si="26"/>
        <v>0</v>
      </c>
      <c r="D48" s="15"/>
      <c r="E48" s="15">
        <f t="shared" ref="E48:E49" si="28">B48</f>
        <v>0</v>
      </c>
      <c r="F48" s="15"/>
      <c r="G48" s="15"/>
      <c r="H48" s="15"/>
      <c r="I48" s="15"/>
    </row>
    <row r="49" spans="1:9" ht="15" customHeight="1">
      <c r="A49" s="13" t="s">
        <v>52</v>
      </c>
      <c r="B49" s="215">
        <v>0</v>
      </c>
      <c r="C49" s="14">
        <f t="shared" si="26"/>
        <v>0</v>
      </c>
      <c r="D49" s="15"/>
      <c r="E49" s="15">
        <f t="shared" si="28"/>
        <v>0</v>
      </c>
      <c r="F49" s="15"/>
      <c r="G49" s="15"/>
      <c r="H49" s="15"/>
      <c r="I49" s="15"/>
    </row>
    <row r="50" spans="1:9" ht="15" customHeight="1">
      <c r="A50" s="16" t="s">
        <v>53</v>
      </c>
      <c r="B50" s="215">
        <v>0</v>
      </c>
      <c r="C50" s="14">
        <f t="shared" si="26"/>
        <v>0</v>
      </c>
      <c r="D50" s="15">
        <f t="shared" ref="D50:D51" si="29">B50</f>
        <v>0</v>
      </c>
      <c r="E50" s="15"/>
      <c r="F50" s="15"/>
      <c r="G50" s="15">
        <f t="shared" ref="G50:G51" si="30">B50</f>
        <v>0</v>
      </c>
      <c r="H50" s="15">
        <f t="shared" ref="H50:H51" si="31">B50</f>
        <v>0</v>
      </c>
      <c r="I50" s="15">
        <f t="shared" ref="I50:I51" si="32">B50</f>
        <v>0</v>
      </c>
    </row>
    <row r="51" spans="1:9" ht="15" customHeight="1">
      <c r="A51" s="13" t="s">
        <v>54</v>
      </c>
      <c r="B51" s="215">
        <v>0</v>
      </c>
      <c r="C51" s="14">
        <f t="shared" si="26"/>
        <v>0</v>
      </c>
      <c r="D51" s="15">
        <f t="shared" si="29"/>
        <v>0</v>
      </c>
      <c r="E51" s="15"/>
      <c r="F51" s="15"/>
      <c r="G51" s="15">
        <f t="shared" si="30"/>
        <v>0</v>
      </c>
      <c r="H51" s="15">
        <f t="shared" si="31"/>
        <v>0</v>
      </c>
      <c r="I51" s="15">
        <f t="shared" si="32"/>
        <v>0</v>
      </c>
    </row>
    <row r="52" spans="1:9" ht="15" customHeight="1">
      <c r="A52" s="13" t="s">
        <v>55</v>
      </c>
      <c r="B52" s="215">
        <v>0</v>
      </c>
      <c r="C52" s="14">
        <f t="shared" si="26"/>
        <v>0</v>
      </c>
      <c r="D52" s="15"/>
      <c r="E52" s="15"/>
      <c r="F52" s="15">
        <f t="shared" ref="F52:F54" si="33">B52</f>
        <v>0</v>
      </c>
      <c r="G52" s="15"/>
      <c r="H52" s="15"/>
      <c r="I52" s="15"/>
    </row>
    <row r="53" spans="1:9" ht="15" customHeight="1">
      <c r="A53" s="13" t="s">
        <v>56</v>
      </c>
      <c r="B53" s="215">
        <v>0</v>
      </c>
      <c r="C53" s="14">
        <f t="shared" si="26"/>
        <v>0</v>
      </c>
      <c r="D53" s="15"/>
      <c r="E53" s="15"/>
      <c r="F53" s="15">
        <f t="shared" si="33"/>
        <v>0</v>
      </c>
      <c r="G53" s="15"/>
      <c r="H53" s="15"/>
      <c r="I53" s="15"/>
    </row>
    <row r="54" spans="1:9" ht="15" customHeight="1">
      <c r="A54" s="13" t="s">
        <v>57</v>
      </c>
      <c r="B54" s="215">
        <v>0</v>
      </c>
      <c r="C54" s="14">
        <f t="shared" si="26"/>
        <v>0</v>
      </c>
      <c r="D54" s="17"/>
      <c r="E54" s="17"/>
      <c r="F54" s="17">
        <f t="shared" si="33"/>
        <v>0</v>
      </c>
      <c r="G54" s="17"/>
      <c r="H54" s="17"/>
      <c r="I54" s="17"/>
    </row>
    <row r="55" spans="1:9" ht="15" customHeight="1">
      <c r="A55" s="13" t="s">
        <v>38</v>
      </c>
      <c r="B55" s="215">
        <v>0</v>
      </c>
      <c r="C55" s="18">
        <f t="shared" si="26"/>
        <v>0</v>
      </c>
      <c r="D55" s="15"/>
      <c r="E55" s="15"/>
      <c r="F55" s="15"/>
      <c r="G55" s="15"/>
      <c r="H55" s="15"/>
      <c r="I55" s="15"/>
    </row>
    <row r="56" spans="1:9" s="27" customFormat="1" ht="15" customHeight="1">
      <c r="A56" s="21" t="s">
        <v>58</v>
      </c>
      <c r="B56" s="84"/>
      <c r="C56" s="22"/>
      <c r="D56" s="22"/>
      <c r="E56" s="22"/>
      <c r="F56" s="22"/>
      <c r="G56" s="22"/>
      <c r="H56" s="22"/>
      <c r="I56" s="22"/>
    </row>
    <row r="57" spans="1:9" ht="15" customHeight="1">
      <c r="A57" s="13" t="s">
        <v>59</v>
      </c>
      <c r="B57" s="215">
        <v>0</v>
      </c>
      <c r="C57" s="14">
        <f t="shared" ref="C57:C60" si="34">IF($B$60&gt;0,B57/$B$60,B57/1)</f>
        <v>0</v>
      </c>
      <c r="D57" s="15"/>
      <c r="E57" s="15"/>
      <c r="F57" s="15">
        <f t="shared" ref="F57:F59" si="35">B57</f>
        <v>0</v>
      </c>
      <c r="G57" s="15"/>
      <c r="H57" s="15"/>
      <c r="I57" s="15"/>
    </row>
    <row r="58" spans="1:9" ht="15" customHeight="1">
      <c r="A58" s="13" t="s">
        <v>60</v>
      </c>
      <c r="B58" s="215">
        <v>0</v>
      </c>
      <c r="C58" s="14">
        <f t="shared" si="34"/>
        <v>0</v>
      </c>
      <c r="D58" s="15"/>
      <c r="E58" s="15"/>
      <c r="F58" s="15">
        <f t="shared" si="35"/>
        <v>0</v>
      </c>
      <c r="G58" s="15"/>
      <c r="H58" s="15"/>
      <c r="I58" s="15"/>
    </row>
    <row r="59" spans="1:9" ht="15.75" customHeight="1">
      <c r="A59" s="13" t="s">
        <v>38</v>
      </c>
      <c r="B59" s="215">
        <v>0</v>
      </c>
      <c r="C59" s="14">
        <f t="shared" si="34"/>
        <v>0</v>
      </c>
      <c r="D59" s="15"/>
      <c r="E59" s="15"/>
      <c r="F59" s="15">
        <f t="shared" si="35"/>
        <v>0</v>
      </c>
      <c r="G59" s="15"/>
      <c r="H59" s="15"/>
      <c r="I59" s="15"/>
    </row>
    <row r="60" spans="1:9" s="169" customFormat="1" ht="15" customHeight="1">
      <c r="A60" s="85" t="s">
        <v>61</v>
      </c>
      <c r="B60" s="167">
        <f>SUM(B8:B59)</f>
        <v>0</v>
      </c>
      <c r="C60" s="168">
        <f t="shared" si="34"/>
        <v>0</v>
      </c>
      <c r="D60" s="167">
        <f t="shared" ref="D60:G60" si="36">SUM(D8:D59)</f>
        <v>0</v>
      </c>
      <c r="E60" s="167">
        <f t="shared" si="36"/>
        <v>0</v>
      </c>
      <c r="F60" s="167">
        <f t="shared" si="36"/>
        <v>0</v>
      </c>
      <c r="G60" s="167">
        <f t="shared" si="36"/>
        <v>0</v>
      </c>
      <c r="H60" s="167">
        <f>IF('Sources of Funds'!E13=1,SUM(H8:H59),SUM(I8:I59))</f>
        <v>0</v>
      </c>
      <c r="I60" s="167">
        <f>SUM(I8:I59)</f>
        <v>0</v>
      </c>
    </row>
  </sheetData>
  <sheetProtection sheet="1" objects="1" scenarios="1"/>
  <mergeCells count="2">
    <mergeCell ref="G1:H1"/>
    <mergeCell ref="B3:C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525C66"/>
  </sheetPr>
  <dimension ref="A1:AR262"/>
  <sheetViews>
    <sheetView zoomScale="90" zoomScaleNormal="90" workbookViewId="0">
      <selection activeCell="G14" sqref="G14"/>
    </sheetView>
  </sheetViews>
  <sheetFormatPr defaultColWidth="10.109375" defaultRowHeight="15" customHeight="1"/>
  <cols>
    <col min="1" max="1" width="25" style="5" customWidth="1"/>
    <col min="2" max="2" width="10.6640625" style="5" customWidth="1"/>
    <col min="3" max="3" width="15.6640625" style="5" customWidth="1"/>
    <col min="4" max="4" width="10.5546875" style="5" customWidth="1"/>
    <col min="5" max="6" width="11.21875" style="5" customWidth="1"/>
    <col min="7" max="7" width="10" style="5" customWidth="1"/>
    <col min="8" max="8" width="10.77734375" style="5" customWidth="1"/>
    <col min="9" max="9" width="10.33203125" style="5" customWidth="1"/>
    <col min="10" max="10" width="12" style="5" customWidth="1"/>
    <col min="11" max="12" width="9.77734375" style="5" customWidth="1"/>
    <col min="13" max="13" width="11.109375" style="5" customWidth="1"/>
    <col min="14" max="14" width="9.5546875" style="5" customWidth="1"/>
    <col min="15" max="15" width="9.77734375" style="5" customWidth="1"/>
    <col min="16" max="16" width="10" style="5" customWidth="1"/>
    <col min="17" max="18" width="9.33203125" style="5" customWidth="1"/>
    <col min="19" max="19" width="9.6640625" style="5" customWidth="1"/>
    <col min="20" max="20" width="12.109375" style="5" customWidth="1"/>
    <col min="21" max="21" width="9.77734375" style="5" customWidth="1"/>
    <col min="22" max="22" width="10" style="5" customWidth="1"/>
    <col min="23" max="23" width="9.5546875" style="5" customWidth="1"/>
    <col min="24" max="24" width="10.21875" style="5" customWidth="1"/>
    <col min="25" max="25" width="9.33203125" style="5" customWidth="1"/>
    <col min="26" max="26" width="9.5546875" style="5" customWidth="1"/>
    <col min="27" max="27" width="9.77734375" style="5" customWidth="1"/>
    <col min="28" max="28" width="10.33203125" style="5" customWidth="1"/>
    <col min="29" max="30" width="9.77734375" style="5" customWidth="1"/>
    <col min="31" max="31" width="10.33203125" style="5" customWidth="1"/>
    <col min="32" max="32" width="9.77734375" style="5" customWidth="1"/>
    <col min="33" max="33" width="10.109375" style="5" customWidth="1"/>
    <col min="34" max="34" width="9.6640625" style="5" customWidth="1"/>
    <col min="35" max="35" width="10" style="5" customWidth="1"/>
    <col min="36" max="36" width="9.6640625" style="5" customWidth="1"/>
    <col min="37" max="37" width="10.33203125" style="5" customWidth="1"/>
    <col min="38" max="38" width="9.77734375" style="5" customWidth="1"/>
    <col min="39" max="39" width="11" style="5" customWidth="1"/>
    <col min="40" max="40" width="9.44140625" style="5" customWidth="1"/>
    <col min="41" max="41" width="9.6640625" style="5" customWidth="1"/>
    <col min="42" max="42" width="9.77734375" style="5" customWidth="1"/>
    <col min="43" max="43" width="10.109375" style="5" customWidth="1"/>
    <col min="44" max="63" width="8.6640625" style="5" customWidth="1"/>
    <col min="64" max="16384" width="10.109375" style="5"/>
  </cols>
  <sheetData>
    <row r="1" spans="1:10" s="1" customFormat="1" ht="21" customHeight="1">
      <c r="A1" s="7" t="s">
        <v>344</v>
      </c>
      <c r="B1" s="8"/>
      <c r="C1" s="8"/>
      <c r="D1" s="166"/>
      <c r="E1" s="166"/>
      <c r="F1" s="19"/>
      <c r="G1" s="8"/>
      <c r="H1" s="8"/>
      <c r="I1" s="180" t="s">
        <v>343</v>
      </c>
      <c r="J1" s="181"/>
    </row>
    <row r="2" spans="1:10" s="27" customFormat="1" ht="21" customHeight="1">
      <c r="A2" s="32"/>
      <c r="B2" s="33"/>
      <c r="C2" s="33"/>
      <c r="D2" s="32"/>
      <c r="E2" s="163"/>
      <c r="F2" s="164"/>
      <c r="G2" s="33"/>
      <c r="H2" s="33"/>
      <c r="I2" s="165"/>
      <c r="J2" s="89"/>
    </row>
    <row r="3" spans="1:10" s="25" customFormat="1" ht="15.75" customHeight="1">
      <c r="A3" s="21" t="s">
        <v>62</v>
      </c>
      <c r="B3" s="22"/>
      <c r="C3" s="22"/>
      <c r="D3" s="22"/>
      <c r="E3" s="22"/>
      <c r="F3" s="23"/>
      <c r="G3" s="22"/>
      <c r="H3" s="22"/>
      <c r="I3" s="22"/>
      <c r="J3" s="22"/>
    </row>
    <row r="4" spans="1:10" s="27" customFormat="1" ht="15.75" customHeight="1">
      <c r="A4" s="32"/>
      <c r="B4" s="33"/>
      <c r="C4" s="33"/>
      <c r="D4" s="33"/>
      <c r="E4" s="33"/>
      <c r="F4" s="34"/>
      <c r="G4" s="33"/>
      <c r="H4" s="33"/>
      <c r="I4" s="33"/>
      <c r="J4" s="33"/>
    </row>
    <row r="5" spans="1:10" ht="15.75">
      <c r="A5" s="21" t="s">
        <v>63</v>
      </c>
      <c r="B5" s="22"/>
      <c r="C5" s="22"/>
      <c r="D5" s="22"/>
      <c r="E5" s="9"/>
      <c r="F5" s="10"/>
      <c r="G5" s="10"/>
      <c r="H5" s="90" t="s">
        <v>64</v>
      </c>
      <c r="I5" s="51"/>
      <c r="J5" s="91"/>
    </row>
    <row r="6" spans="1:10" ht="15.75">
      <c r="A6" s="93" t="s">
        <v>65</v>
      </c>
      <c r="B6" s="93" t="s">
        <v>66</v>
      </c>
      <c r="C6" s="93" t="s">
        <v>67</v>
      </c>
      <c r="D6" s="94" t="s">
        <v>68</v>
      </c>
      <c r="E6" s="10"/>
      <c r="F6" s="10"/>
      <c r="G6" s="10"/>
      <c r="H6" s="95" t="s">
        <v>69</v>
      </c>
      <c r="I6" s="64"/>
      <c r="J6" s="96" t="s">
        <v>70</v>
      </c>
    </row>
    <row r="7" spans="1:10">
      <c r="A7" s="196"/>
      <c r="B7" s="197"/>
      <c r="C7" s="198"/>
      <c r="D7" s="15">
        <f t="shared" ref="D7:D18" si="0">B7*C7*12</f>
        <v>0</v>
      </c>
      <c r="E7" s="10"/>
      <c r="F7" s="10"/>
      <c r="G7" s="10"/>
      <c r="H7" s="46" t="s">
        <v>71</v>
      </c>
      <c r="I7" s="56"/>
      <c r="J7" s="218">
        <v>0</v>
      </c>
    </row>
    <row r="8" spans="1:10">
      <c r="A8" s="196"/>
      <c r="B8" s="197"/>
      <c r="C8" s="198"/>
      <c r="D8" s="15">
        <f t="shared" si="0"/>
        <v>0</v>
      </c>
      <c r="E8" s="10"/>
      <c r="F8" s="10"/>
      <c r="G8" s="10"/>
      <c r="H8" s="46" t="s">
        <v>72</v>
      </c>
      <c r="I8" s="56"/>
      <c r="J8" s="218">
        <v>0</v>
      </c>
    </row>
    <row r="9" spans="1:10">
      <c r="A9" s="196"/>
      <c r="B9" s="197"/>
      <c r="C9" s="198"/>
      <c r="D9" s="15">
        <f t="shared" si="0"/>
        <v>0</v>
      </c>
      <c r="E9" s="10"/>
      <c r="F9" s="10"/>
      <c r="G9" s="10"/>
      <c r="H9" s="46" t="s">
        <v>73</v>
      </c>
      <c r="I9" s="56"/>
      <c r="J9" s="218">
        <v>0</v>
      </c>
    </row>
    <row r="10" spans="1:10">
      <c r="A10" s="196"/>
      <c r="B10" s="197"/>
      <c r="C10" s="198"/>
      <c r="D10" s="15">
        <f t="shared" si="0"/>
        <v>0</v>
      </c>
      <c r="E10" s="10"/>
      <c r="F10" s="10"/>
      <c r="G10" s="10"/>
      <c r="H10" s="46" t="s">
        <v>74</v>
      </c>
      <c r="I10" s="56"/>
      <c r="J10" s="219">
        <v>0</v>
      </c>
    </row>
    <row r="11" spans="1:10">
      <c r="A11" s="196"/>
      <c r="B11" s="197"/>
      <c r="C11" s="198"/>
      <c r="D11" s="15">
        <f t="shared" si="0"/>
        <v>0</v>
      </c>
      <c r="E11" s="10"/>
      <c r="F11" s="10"/>
      <c r="G11" s="10"/>
      <c r="H11" s="46" t="s">
        <v>75</v>
      </c>
      <c r="I11" s="56"/>
      <c r="J11" s="219">
        <v>0</v>
      </c>
    </row>
    <row r="12" spans="1:10">
      <c r="A12" s="196"/>
      <c r="B12" s="197"/>
      <c r="C12" s="198"/>
      <c r="D12" s="15">
        <f t="shared" si="0"/>
        <v>0</v>
      </c>
      <c r="E12" s="10"/>
      <c r="F12" s="10"/>
      <c r="G12" s="10"/>
      <c r="H12" s="46" t="s">
        <v>76</v>
      </c>
      <c r="I12" s="56"/>
      <c r="J12" s="219">
        <v>0</v>
      </c>
    </row>
    <row r="13" spans="1:10">
      <c r="A13" s="196"/>
      <c r="B13" s="197"/>
      <c r="C13" s="198"/>
      <c r="D13" s="15">
        <f t="shared" si="0"/>
        <v>0</v>
      </c>
      <c r="E13" s="10"/>
      <c r="F13" s="10"/>
      <c r="G13" s="10"/>
      <c r="H13" s="10"/>
      <c r="I13" s="10"/>
      <c r="J13" s="10"/>
    </row>
    <row r="14" spans="1:10">
      <c r="A14" s="196"/>
      <c r="B14" s="197"/>
      <c r="C14" s="198"/>
      <c r="D14" s="15">
        <f t="shared" si="0"/>
        <v>0</v>
      </c>
      <c r="E14" s="10"/>
      <c r="F14" s="10"/>
      <c r="G14" s="10"/>
      <c r="H14" s="10"/>
      <c r="I14" s="10"/>
      <c r="J14" s="10"/>
    </row>
    <row r="15" spans="1:10">
      <c r="A15" s="216"/>
      <c r="B15" s="216"/>
      <c r="C15" s="217"/>
      <c r="D15" s="15">
        <f t="shared" si="0"/>
        <v>0</v>
      </c>
      <c r="E15" s="10"/>
      <c r="F15" s="10"/>
      <c r="G15" s="10"/>
      <c r="H15" s="10"/>
      <c r="I15" s="10"/>
      <c r="J15" s="10"/>
    </row>
    <row r="16" spans="1:10">
      <c r="A16" s="216"/>
      <c r="B16" s="216"/>
      <c r="C16" s="217"/>
      <c r="D16" s="15">
        <f t="shared" si="0"/>
        <v>0</v>
      </c>
      <c r="E16" s="10"/>
      <c r="F16" s="10"/>
      <c r="G16" s="10"/>
      <c r="H16" s="10"/>
      <c r="I16" s="10"/>
      <c r="J16" s="10"/>
    </row>
    <row r="17" spans="1:10">
      <c r="A17" s="216"/>
      <c r="B17" s="216"/>
      <c r="C17" s="217"/>
      <c r="D17" s="15">
        <f t="shared" si="0"/>
        <v>0</v>
      </c>
      <c r="E17" s="10"/>
      <c r="F17" s="10"/>
      <c r="G17" s="10"/>
      <c r="H17" s="10"/>
      <c r="I17" s="10"/>
      <c r="J17" s="10"/>
    </row>
    <row r="18" spans="1:10">
      <c r="A18" s="216"/>
      <c r="B18" s="216"/>
      <c r="C18" s="217"/>
      <c r="D18" s="15">
        <f t="shared" si="0"/>
        <v>0</v>
      </c>
      <c r="E18" s="10"/>
      <c r="F18" s="10"/>
      <c r="G18" s="10"/>
      <c r="H18" s="10"/>
      <c r="I18" s="10"/>
      <c r="J18" s="10"/>
    </row>
    <row r="19" spans="1:10" ht="15.75">
      <c r="A19" s="97" t="s">
        <v>77</v>
      </c>
      <c r="B19" s="98">
        <f>SUM(B7:B18)</f>
        <v>0</v>
      </c>
      <c r="C19" s="10"/>
      <c r="D19" s="15">
        <f>SUM(D7:D18)</f>
        <v>0</v>
      </c>
      <c r="E19" s="10"/>
      <c r="F19" s="10"/>
      <c r="G19" s="10"/>
      <c r="H19" s="10"/>
      <c r="I19" s="10"/>
      <c r="J19" s="10"/>
    </row>
    <row r="21" spans="1:10" ht="15.75">
      <c r="A21" s="21" t="s">
        <v>78</v>
      </c>
      <c r="B21" s="22"/>
      <c r="C21" s="22"/>
      <c r="D21" s="22"/>
      <c r="E21" s="22"/>
      <c r="F21" s="10"/>
      <c r="G21" s="10"/>
      <c r="H21" s="10"/>
      <c r="I21" s="10"/>
      <c r="J21" s="10"/>
    </row>
    <row r="22" spans="1:10" ht="15.75">
      <c r="A22" s="64" t="s">
        <v>79</v>
      </c>
      <c r="B22" s="64"/>
      <c r="C22" s="100" t="s">
        <v>80</v>
      </c>
      <c r="D22" s="101" t="s">
        <v>81</v>
      </c>
      <c r="E22" s="64" t="s">
        <v>82</v>
      </c>
      <c r="F22" s="10"/>
      <c r="G22" s="10"/>
      <c r="H22" s="90" t="s">
        <v>83</v>
      </c>
      <c r="I22" s="51"/>
      <c r="J22" s="76"/>
    </row>
    <row r="23" spans="1:10" ht="15.75">
      <c r="A23" s="220"/>
      <c r="B23" s="213"/>
      <c r="C23" s="221">
        <v>0</v>
      </c>
      <c r="D23" s="217">
        <v>0</v>
      </c>
      <c r="E23" s="102">
        <f t="shared" ref="E23:E25" si="1">C23*D23</f>
        <v>0</v>
      </c>
      <c r="F23" s="10"/>
      <c r="G23" s="10"/>
      <c r="H23" s="95" t="s">
        <v>69</v>
      </c>
      <c r="I23" s="64"/>
      <c r="J23" s="96" t="s">
        <v>70</v>
      </c>
    </row>
    <row r="24" spans="1:10">
      <c r="A24" s="222"/>
      <c r="B24" s="223"/>
      <c r="C24" s="221">
        <v>0</v>
      </c>
      <c r="D24" s="217">
        <v>0</v>
      </c>
      <c r="E24" s="102">
        <f t="shared" si="1"/>
        <v>0</v>
      </c>
      <c r="F24" s="10"/>
      <c r="G24" s="10"/>
      <c r="H24" s="46" t="s">
        <v>71</v>
      </c>
      <c r="I24" s="56"/>
      <c r="J24" s="218">
        <v>0</v>
      </c>
    </row>
    <row r="25" spans="1:10">
      <c r="A25" s="222"/>
      <c r="B25" s="223"/>
      <c r="C25" s="221">
        <v>0</v>
      </c>
      <c r="D25" s="217">
        <v>0</v>
      </c>
      <c r="E25" s="102">
        <f t="shared" si="1"/>
        <v>0</v>
      </c>
      <c r="F25" s="10"/>
      <c r="G25" s="10"/>
      <c r="H25" s="46" t="s">
        <v>84</v>
      </c>
      <c r="I25" s="56"/>
      <c r="J25" s="218">
        <v>0</v>
      </c>
    </row>
    <row r="26" spans="1:10">
      <c r="A26" s="46" t="s">
        <v>85</v>
      </c>
      <c r="B26" s="47"/>
      <c r="C26" s="103">
        <v>0</v>
      </c>
      <c r="D26" s="170"/>
      <c r="E26" s="15">
        <f>SUM(E23:E25)</f>
        <v>0</v>
      </c>
      <c r="F26" s="10"/>
      <c r="G26" s="10"/>
      <c r="H26" s="46" t="s">
        <v>73</v>
      </c>
      <c r="I26" s="56"/>
      <c r="J26" s="218">
        <v>0</v>
      </c>
    </row>
    <row r="27" spans="1:10" ht="15.75">
      <c r="A27" s="47"/>
      <c r="B27" s="47"/>
      <c r="C27" s="143" t="s">
        <v>80</v>
      </c>
      <c r="D27" s="105" t="s">
        <v>81</v>
      </c>
      <c r="E27" s="104" t="s">
        <v>86</v>
      </c>
      <c r="F27" s="10"/>
      <c r="G27" s="10"/>
      <c r="H27" s="46" t="s">
        <v>74</v>
      </c>
      <c r="I27" s="56"/>
      <c r="J27" s="219">
        <v>0</v>
      </c>
    </row>
    <row r="28" spans="1:10" ht="15.75" customHeight="1">
      <c r="A28" s="13" t="s">
        <v>87</v>
      </c>
      <c r="B28" s="47"/>
      <c r="C28" s="221">
        <v>0</v>
      </c>
      <c r="D28" s="217">
        <v>0</v>
      </c>
      <c r="E28" s="15">
        <f t="shared" ref="E28:E30" si="2">C28*D28</f>
        <v>0</v>
      </c>
      <c r="F28" s="10"/>
      <c r="G28" s="10"/>
      <c r="H28" s="46" t="s">
        <v>75</v>
      </c>
      <c r="I28" s="56"/>
      <c r="J28" s="219">
        <v>0</v>
      </c>
    </row>
    <row r="29" spans="1:10" ht="15.75" customHeight="1">
      <c r="A29" s="46" t="s">
        <v>87</v>
      </c>
      <c r="B29" s="47"/>
      <c r="C29" s="221">
        <v>0</v>
      </c>
      <c r="D29" s="217">
        <v>0</v>
      </c>
      <c r="E29" s="15">
        <f t="shared" si="2"/>
        <v>0</v>
      </c>
      <c r="F29" s="10"/>
      <c r="G29" s="10"/>
      <c r="H29" s="46" t="s">
        <v>76</v>
      </c>
      <c r="I29" s="56"/>
      <c r="J29" s="219">
        <v>0</v>
      </c>
    </row>
    <row r="30" spans="1:10" ht="15.75" customHeight="1">
      <c r="A30" s="46" t="s">
        <v>87</v>
      </c>
      <c r="B30" s="47"/>
      <c r="C30" s="221">
        <v>0</v>
      </c>
      <c r="D30" s="217">
        <v>0</v>
      </c>
      <c r="E30" s="15">
        <f t="shared" si="2"/>
        <v>0</v>
      </c>
      <c r="F30" s="10"/>
      <c r="G30" s="10"/>
      <c r="H30" s="63" t="s">
        <v>88</v>
      </c>
      <c r="I30" s="56"/>
      <c r="J30" s="224">
        <v>0</v>
      </c>
    </row>
    <row r="31" spans="1:10" ht="15.75" customHeight="1">
      <c r="A31" s="13" t="s">
        <v>89</v>
      </c>
      <c r="B31" s="47"/>
      <c r="C31" s="15">
        <f>SUM(C28:C30)</f>
        <v>0</v>
      </c>
      <c r="D31" s="10"/>
      <c r="E31" s="15">
        <f>SUM(E28:E30)</f>
        <v>0</v>
      </c>
      <c r="F31" s="10"/>
      <c r="G31" s="10"/>
      <c r="H31" s="63" t="s">
        <v>90</v>
      </c>
      <c r="I31" s="56"/>
      <c r="J31" s="225">
        <f>('Sources of Funds'!E4*J25)+(1-'Sources of Funds'!E4)*'Pro Forma'!J8</f>
        <v>0</v>
      </c>
    </row>
    <row r="32" spans="1:10" ht="15.75" customHeight="1">
      <c r="A32" s="10"/>
      <c r="B32" s="10"/>
      <c r="C32" s="10"/>
      <c r="D32" s="10"/>
      <c r="E32" s="10"/>
      <c r="F32" s="10"/>
      <c r="G32" s="10"/>
      <c r="H32" s="10"/>
      <c r="I32" s="10"/>
      <c r="J32" s="10"/>
    </row>
    <row r="33" spans="1:10" ht="15.75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</row>
    <row r="34" spans="1:10" ht="15.75" customHeight="1">
      <c r="A34" s="107" t="s">
        <v>91</v>
      </c>
      <c r="B34" s="48"/>
      <c r="C34" s="74"/>
      <c r="D34" s="10"/>
      <c r="E34" s="10"/>
      <c r="F34" s="10"/>
      <c r="G34" s="10"/>
      <c r="H34" s="10"/>
      <c r="I34" s="10"/>
      <c r="J34" s="10"/>
    </row>
    <row r="35" spans="1:10" ht="15.75" customHeight="1">
      <c r="A35" s="46" t="s">
        <v>92</v>
      </c>
      <c r="B35" s="108"/>
      <c r="C35" s="103">
        <f>D19</f>
        <v>0</v>
      </c>
      <c r="D35" s="10"/>
      <c r="E35" s="10"/>
      <c r="F35" s="10"/>
      <c r="G35" s="10"/>
      <c r="H35" s="10"/>
      <c r="I35" s="10"/>
      <c r="J35" s="10"/>
    </row>
    <row r="36" spans="1:10" ht="15.75" customHeight="1">
      <c r="A36" s="46" t="s">
        <v>93</v>
      </c>
      <c r="B36" s="109"/>
      <c r="C36" s="15">
        <f>E26</f>
        <v>0</v>
      </c>
      <c r="D36" s="10"/>
      <c r="E36" s="10"/>
      <c r="F36" s="10"/>
      <c r="G36" s="10"/>
      <c r="H36" s="10"/>
      <c r="I36" s="10"/>
      <c r="J36" s="10"/>
    </row>
    <row r="37" spans="1:10" ht="15.75" customHeight="1">
      <c r="A37" s="46" t="s">
        <v>87</v>
      </c>
      <c r="B37" s="108"/>
      <c r="C37" s="17">
        <f>E31</f>
        <v>0</v>
      </c>
      <c r="D37" s="10"/>
      <c r="E37" s="10"/>
      <c r="F37" s="10"/>
    </row>
    <row r="38" spans="1:10" ht="15.75" customHeight="1">
      <c r="A38" s="46" t="s">
        <v>94</v>
      </c>
      <c r="B38" s="108"/>
      <c r="C38" s="221">
        <v>0</v>
      </c>
      <c r="D38" s="10"/>
      <c r="E38" s="10"/>
      <c r="F38" s="10"/>
    </row>
    <row r="39" spans="1:10" ht="15.75" customHeight="1">
      <c r="A39" s="46" t="s">
        <v>95</v>
      </c>
      <c r="B39" s="108"/>
      <c r="C39" s="103">
        <f>SUM(C35:C38)</f>
        <v>0</v>
      </c>
      <c r="D39" s="10"/>
      <c r="E39" s="10"/>
      <c r="F39" s="10"/>
    </row>
    <row r="40" spans="1:10" ht="15.75" customHeight="1">
      <c r="A40" s="10"/>
      <c r="B40" s="10"/>
      <c r="C40" s="10"/>
      <c r="D40" s="10"/>
      <c r="E40" s="10"/>
      <c r="F40" s="10"/>
    </row>
    <row r="41" spans="1:10" ht="15.75" customHeight="1">
      <c r="A41" s="10"/>
      <c r="B41" s="10"/>
      <c r="C41" s="10"/>
      <c r="D41" s="10"/>
      <c r="E41" s="10"/>
      <c r="F41" s="10"/>
    </row>
    <row r="42" spans="1:10" ht="15.75" customHeight="1">
      <c r="A42" s="110" t="s">
        <v>96</v>
      </c>
      <c r="B42" s="111"/>
      <c r="C42" s="112" t="s">
        <v>77</v>
      </c>
      <c r="D42" s="112" t="s">
        <v>97</v>
      </c>
      <c r="E42" s="10"/>
      <c r="F42" s="10"/>
    </row>
    <row r="43" spans="1:10" ht="15.75" customHeight="1">
      <c r="A43" s="46" t="s">
        <v>98</v>
      </c>
      <c r="B43" s="56"/>
      <c r="C43" s="226">
        <v>0</v>
      </c>
      <c r="D43" s="113">
        <f t="shared" ref="D43:D57" si="3">IF($B$19=0,0,C43/$B$19)</f>
        <v>0</v>
      </c>
      <c r="E43" s="114">
        <f>IF(C43=0,0,C43/C76)</f>
        <v>0</v>
      </c>
      <c r="F43" s="10" t="s">
        <v>99</v>
      </c>
    </row>
    <row r="44" spans="1:10" ht="15.75" customHeight="1">
      <c r="A44" s="46" t="s">
        <v>100</v>
      </c>
      <c r="B44" s="56"/>
      <c r="C44" s="221">
        <v>0</v>
      </c>
      <c r="D44" s="113">
        <f t="shared" si="3"/>
        <v>0</v>
      </c>
      <c r="E44" s="10"/>
      <c r="F44" s="10"/>
    </row>
    <row r="45" spans="1:10" ht="15.75" customHeight="1">
      <c r="A45" s="46" t="s">
        <v>101</v>
      </c>
      <c r="B45" s="56"/>
      <c r="C45" s="221">
        <v>0</v>
      </c>
      <c r="D45" s="113">
        <f t="shared" si="3"/>
        <v>0</v>
      </c>
      <c r="E45" s="10"/>
      <c r="F45" s="10"/>
    </row>
    <row r="46" spans="1:10" ht="15.75" customHeight="1">
      <c r="A46" s="46" t="s">
        <v>102</v>
      </c>
      <c r="B46" s="56"/>
      <c r="C46" s="221">
        <v>0</v>
      </c>
      <c r="D46" s="113">
        <f t="shared" si="3"/>
        <v>0</v>
      </c>
      <c r="E46" s="10"/>
      <c r="F46" s="10"/>
    </row>
    <row r="47" spans="1:10" ht="15.75" customHeight="1">
      <c r="A47" s="46" t="s">
        <v>103</v>
      </c>
      <c r="B47" s="56"/>
      <c r="C47" s="221">
        <v>0</v>
      </c>
      <c r="D47" s="113">
        <f t="shared" si="3"/>
        <v>0</v>
      </c>
      <c r="E47" s="10"/>
      <c r="F47" s="10"/>
    </row>
    <row r="48" spans="1:10" ht="15.75" customHeight="1">
      <c r="A48" s="46" t="s">
        <v>104</v>
      </c>
      <c r="B48" s="56"/>
      <c r="C48" s="221">
        <v>0</v>
      </c>
      <c r="D48" s="113">
        <f t="shared" si="3"/>
        <v>0</v>
      </c>
      <c r="E48" s="10"/>
      <c r="F48" s="10"/>
    </row>
    <row r="49" spans="1:43" ht="15.75" customHeight="1">
      <c r="A49" s="46" t="s">
        <v>105</v>
      </c>
      <c r="B49" s="56"/>
      <c r="C49" s="221">
        <v>0</v>
      </c>
      <c r="D49" s="113">
        <f t="shared" si="3"/>
        <v>0</v>
      </c>
      <c r="E49" s="10"/>
      <c r="F49" s="10"/>
    </row>
    <row r="50" spans="1:43" ht="15.75" customHeight="1">
      <c r="A50" s="46" t="s">
        <v>106</v>
      </c>
      <c r="B50" s="56"/>
      <c r="C50" s="221">
        <v>0</v>
      </c>
      <c r="D50" s="113">
        <f t="shared" si="3"/>
        <v>0</v>
      </c>
      <c r="E50" s="10"/>
      <c r="F50" s="10"/>
    </row>
    <row r="51" spans="1:43" ht="15.75" customHeight="1">
      <c r="A51" s="46" t="s">
        <v>107</v>
      </c>
      <c r="B51" s="56"/>
      <c r="C51" s="221">
        <v>0</v>
      </c>
      <c r="D51" s="113">
        <f t="shared" si="3"/>
        <v>0</v>
      </c>
      <c r="E51" s="10"/>
      <c r="F51" s="10"/>
    </row>
    <row r="52" spans="1:43" ht="15.75" customHeight="1">
      <c r="A52" s="46" t="s">
        <v>108</v>
      </c>
      <c r="B52" s="56"/>
      <c r="C52" s="221">
        <v>0</v>
      </c>
      <c r="D52" s="113">
        <f t="shared" si="3"/>
        <v>0</v>
      </c>
      <c r="E52" s="10"/>
      <c r="F52" s="10"/>
    </row>
    <row r="53" spans="1:43" ht="15.75" customHeight="1">
      <c r="A53" s="46" t="s">
        <v>38</v>
      </c>
      <c r="B53" s="56"/>
      <c r="C53" s="221">
        <v>0</v>
      </c>
      <c r="D53" s="113">
        <f t="shared" si="3"/>
        <v>0</v>
      </c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</row>
    <row r="54" spans="1:43" ht="15.75" customHeight="1">
      <c r="A54" s="46" t="s">
        <v>109</v>
      </c>
      <c r="B54" s="56"/>
      <c r="C54" s="15">
        <f>SUM(C43:C53)</f>
        <v>0</v>
      </c>
      <c r="D54" s="113">
        <f t="shared" si="3"/>
        <v>0</v>
      </c>
      <c r="E54" s="80">
        <f>IF(C39=0,0,C54/C39)</f>
        <v>0</v>
      </c>
      <c r="F54" s="10" t="s">
        <v>110</v>
      </c>
      <c r="G54" s="10"/>
      <c r="H54" s="10"/>
      <c r="I54" s="10"/>
      <c r="J54" s="10"/>
      <c r="K54" s="10"/>
      <c r="L54" s="10"/>
      <c r="M54" s="10"/>
      <c r="N54" s="10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</row>
    <row r="55" spans="1:43" ht="15.75" customHeight="1">
      <c r="A55" s="46" t="s">
        <v>111</v>
      </c>
      <c r="B55" s="56"/>
      <c r="C55" s="221">
        <v>0</v>
      </c>
      <c r="D55" s="113">
        <f t="shared" si="3"/>
        <v>0</v>
      </c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</row>
    <row r="56" spans="1:43" ht="15.75" customHeight="1">
      <c r="A56" s="46" t="s">
        <v>38</v>
      </c>
      <c r="B56" s="56"/>
      <c r="C56" s="221">
        <v>0</v>
      </c>
      <c r="D56" s="113">
        <f t="shared" si="3"/>
        <v>0</v>
      </c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</row>
    <row r="57" spans="1:43" ht="15.75" customHeight="1">
      <c r="A57" s="46" t="s">
        <v>112</v>
      </c>
      <c r="B57" s="56"/>
      <c r="C57" s="103">
        <f>C54+C55+C56</f>
        <v>0</v>
      </c>
      <c r="D57" s="113">
        <f t="shared" si="3"/>
        <v>0</v>
      </c>
      <c r="E57" s="80">
        <f>IF(C39=0,0,C57/C39)</f>
        <v>0</v>
      </c>
      <c r="F57" s="10" t="s">
        <v>110</v>
      </c>
      <c r="G57" s="10"/>
      <c r="H57" s="10"/>
      <c r="I57" s="10"/>
      <c r="J57" s="10"/>
      <c r="K57" s="10"/>
      <c r="L57" s="10"/>
      <c r="M57" s="10"/>
      <c r="N57" s="10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</row>
    <row r="58" spans="1:43" ht="15.75" customHeight="1">
      <c r="A58" s="10"/>
      <c r="B58" s="10"/>
      <c r="C58" s="10"/>
      <c r="D58" s="10"/>
      <c r="E58" s="10"/>
      <c r="F58" s="10"/>
      <c r="G58" s="10"/>
      <c r="H58" s="9"/>
      <c r="I58" s="9"/>
      <c r="J58" s="9"/>
      <c r="K58" s="10"/>
      <c r="L58" s="10"/>
      <c r="M58" s="10"/>
      <c r="N58" s="10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</row>
    <row r="59" spans="1:43" s="1" customFormat="1" ht="20.25" customHeight="1">
      <c r="A59" s="115" t="s">
        <v>345</v>
      </c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</row>
    <row r="60" spans="1:43" s="27" customFormat="1" ht="20.25" customHeight="1">
      <c r="A60" s="11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</row>
    <row r="61" spans="1:43" s="25" customFormat="1" ht="15.75" customHeight="1">
      <c r="A61" s="28" t="s">
        <v>113</v>
      </c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</row>
    <row r="62" spans="1:43" ht="15.75" customHeight="1">
      <c r="A62" s="92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</row>
    <row r="63" spans="1:43" s="145" customFormat="1" ht="15.75" customHeight="1">
      <c r="A63" s="118" t="s">
        <v>114</v>
      </c>
      <c r="B63" s="144" t="s">
        <v>115</v>
      </c>
      <c r="C63" s="137">
        <v>1</v>
      </c>
      <c r="D63" s="137">
        <f t="shared" ref="D63:AQ63" si="4">+C63+1</f>
        <v>2</v>
      </c>
      <c r="E63" s="137">
        <f t="shared" si="4"/>
        <v>3</v>
      </c>
      <c r="F63" s="137">
        <f t="shared" si="4"/>
        <v>4</v>
      </c>
      <c r="G63" s="137">
        <f t="shared" si="4"/>
        <v>5</v>
      </c>
      <c r="H63" s="137">
        <f t="shared" si="4"/>
        <v>6</v>
      </c>
      <c r="I63" s="137">
        <f t="shared" si="4"/>
        <v>7</v>
      </c>
      <c r="J63" s="137">
        <f t="shared" si="4"/>
        <v>8</v>
      </c>
      <c r="K63" s="137">
        <f t="shared" si="4"/>
        <v>9</v>
      </c>
      <c r="L63" s="137">
        <f t="shared" si="4"/>
        <v>10</v>
      </c>
      <c r="M63" s="137">
        <f t="shared" si="4"/>
        <v>11</v>
      </c>
      <c r="N63" s="137">
        <f t="shared" si="4"/>
        <v>12</v>
      </c>
      <c r="O63" s="137">
        <f t="shared" si="4"/>
        <v>13</v>
      </c>
      <c r="P63" s="137">
        <f t="shared" si="4"/>
        <v>14</v>
      </c>
      <c r="Q63" s="137">
        <f t="shared" si="4"/>
        <v>15</v>
      </c>
      <c r="R63" s="137">
        <f t="shared" si="4"/>
        <v>16</v>
      </c>
      <c r="S63" s="137">
        <f t="shared" si="4"/>
        <v>17</v>
      </c>
      <c r="T63" s="137">
        <f t="shared" si="4"/>
        <v>18</v>
      </c>
      <c r="U63" s="137">
        <f t="shared" si="4"/>
        <v>19</v>
      </c>
      <c r="V63" s="137">
        <f t="shared" si="4"/>
        <v>20</v>
      </c>
      <c r="W63" s="137">
        <f t="shared" si="4"/>
        <v>21</v>
      </c>
      <c r="X63" s="137">
        <f t="shared" si="4"/>
        <v>22</v>
      </c>
      <c r="Y63" s="137">
        <f t="shared" si="4"/>
        <v>23</v>
      </c>
      <c r="Z63" s="137">
        <f t="shared" si="4"/>
        <v>24</v>
      </c>
      <c r="AA63" s="137">
        <f t="shared" si="4"/>
        <v>25</v>
      </c>
      <c r="AB63" s="137">
        <f t="shared" si="4"/>
        <v>26</v>
      </c>
      <c r="AC63" s="137">
        <f t="shared" si="4"/>
        <v>27</v>
      </c>
      <c r="AD63" s="137">
        <f t="shared" si="4"/>
        <v>28</v>
      </c>
      <c r="AE63" s="137">
        <f t="shared" si="4"/>
        <v>29</v>
      </c>
      <c r="AF63" s="137">
        <f t="shared" si="4"/>
        <v>30</v>
      </c>
      <c r="AG63" s="137">
        <f t="shared" si="4"/>
        <v>31</v>
      </c>
      <c r="AH63" s="137">
        <f t="shared" si="4"/>
        <v>32</v>
      </c>
      <c r="AI63" s="137">
        <f t="shared" si="4"/>
        <v>33</v>
      </c>
      <c r="AJ63" s="137">
        <f t="shared" si="4"/>
        <v>34</v>
      </c>
      <c r="AK63" s="137">
        <f t="shared" si="4"/>
        <v>35</v>
      </c>
      <c r="AL63" s="137">
        <f t="shared" si="4"/>
        <v>36</v>
      </c>
      <c r="AM63" s="137">
        <f t="shared" si="4"/>
        <v>37</v>
      </c>
      <c r="AN63" s="137">
        <f t="shared" si="4"/>
        <v>38</v>
      </c>
      <c r="AO63" s="137">
        <f t="shared" si="4"/>
        <v>39</v>
      </c>
      <c r="AP63" s="137">
        <f t="shared" si="4"/>
        <v>40</v>
      </c>
      <c r="AQ63" s="137">
        <f t="shared" si="4"/>
        <v>41</v>
      </c>
    </row>
    <row r="64" spans="1:43" ht="15.75" customHeight="1">
      <c r="A64" s="120"/>
      <c r="B64" s="120"/>
      <c r="C64" s="120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</row>
    <row r="65" spans="1:43" ht="15.75" customHeight="1">
      <c r="A65" s="146" t="s">
        <v>117</v>
      </c>
      <c r="C65" s="171">
        <f>'Pro Forma'!D19</f>
        <v>0</v>
      </c>
      <c r="D65" s="171">
        <f>C65*(1+J7)</f>
        <v>0</v>
      </c>
      <c r="E65" s="171">
        <f>D65*(1+J7)</f>
        <v>0</v>
      </c>
      <c r="F65" s="171">
        <f>E65*(1+J7)</f>
        <v>0</v>
      </c>
      <c r="G65" s="171">
        <f>F65*(1+J7)</f>
        <v>0</v>
      </c>
      <c r="H65" s="171">
        <f>G65*(1+J7)</f>
        <v>0</v>
      </c>
      <c r="I65" s="171">
        <f>H65*(1+J7)</f>
        <v>0</v>
      </c>
      <c r="J65" s="171">
        <f>I65*(1+J7)</f>
        <v>0</v>
      </c>
      <c r="K65" s="171">
        <f>J65*(1+J7)</f>
        <v>0</v>
      </c>
      <c r="L65" s="171">
        <f>K65*(1+J7)</f>
        <v>0</v>
      </c>
      <c r="M65" s="171">
        <f>L65*(1+J7)</f>
        <v>0</v>
      </c>
      <c r="N65" s="171">
        <f>M65*(1+J7)</f>
        <v>0</v>
      </c>
      <c r="O65" s="171">
        <f>N65*(1+J7)</f>
        <v>0</v>
      </c>
      <c r="P65" s="171">
        <f>O65*(1+J7)</f>
        <v>0</v>
      </c>
      <c r="Q65" s="171">
        <f>P65*(1+J7)</f>
        <v>0</v>
      </c>
      <c r="R65" s="171">
        <f>Q65*(1+J7)</f>
        <v>0</v>
      </c>
      <c r="S65" s="171">
        <f>R65*(1+J7)</f>
        <v>0</v>
      </c>
      <c r="T65" s="171">
        <f>S65*(1+J7)</f>
        <v>0</v>
      </c>
      <c r="U65" s="171">
        <f>T65*(1+J7)</f>
        <v>0</v>
      </c>
      <c r="V65" s="171">
        <f>U65*(1+J7)</f>
        <v>0</v>
      </c>
      <c r="W65" s="171">
        <f>V65*(1+J7)</f>
        <v>0</v>
      </c>
      <c r="X65" s="171">
        <f>W65*(1+J7)</f>
        <v>0</v>
      </c>
      <c r="Y65" s="171">
        <f>X65*(1+J7)</f>
        <v>0</v>
      </c>
      <c r="Z65" s="171">
        <f>Y65*(1+J7)</f>
        <v>0</v>
      </c>
      <c r="AA65" s="171">
        <f>Z65*(1+J7)</f>
        <v>0</v>
      </c>
      <c r="AB65" s="171">
        <f>AA65*(1+J7)</f>
        <v>0</v>
      </c>
      <c r="AC65" s="171">
        <f>AB65*(1+J7)</f>
        <v>0</v>
      </c>
      <c r="AD65" s="171">
        <f>AC65*(1+J7)</f>
        <v>0</v>
      </c>
      <c r="AE65" s="171">
        <f>AD65*(1+J7)</f>
        <v>0</v>
      </c>
      <c r="AF65" s="171">
        <f>AE65*(1+J7)</f>
        <v>0</v>
      </c>
      <c r="AG65" s="171">
        <f>AF65*(1+J7)</f>
        <v>0</v>
      </c>
      <c r="AH65" s="171">
        <f>AG65*(1+J7)</f>
        <v>0</v>
      </c>
      <c r="AI65" s="171">
        <f>AH65*(1+J7)</f>
        <v>0</v>
      </c>
      <c r="AJ65" s="171">
        <f>AI65*(1+J7)</f>
        <v>0</v>
      </c>
      <c r="AK65" s="171">
        <f>AJ65*(1+J7)</f>
        <v>0</v>
      </c>
      <c r="AL65" s="171">
        <f>AK65*(1+J7)</f>
        <v>0</v>
      </c>
      <c r="AM65" s="171">
        <f>AL65*(1+J7)</f>
        <v>0</v>
      </c>
      <c r="AN65" s="171">
        <f>AM65*(1+J7)</f>
        <v>0</v>
      </c>
      <c r="AO65" s="171">
        <f>AN65*(1+J7)</f>
        <v>0</v>
      </c>
      <c r="AP65" s="171">
        <f>AO65*(1+J7)</f>
        <v>0</v>
      </c>
      <c r="AQ65" s="171">
        <f>AP65*(1+J7)</f>
        <v>0</v>
      </c>
    </row>
    <row r="66" spans="1:43" ht="15.75" customHeight="1">
      <c r="A66" s="125" t="s">
        <v>118</v>
      </c>
      <c r="C66" s="171">
        <f>'Pro Forma'!C38</f>
        <v>0</v>
      </c>
      <c r="D66" s="171">
        <f>C66*(1+J30)</f>
        <v>0</v>
      </c>
      <c r="E66" s="171">
        <f>D66*(1+J30)</f>
        <v>0</v>
      </c>
      <c r="F66" s="171">
        <f>E66*(1+J30)</f>
        <v>0</v>
      </c>
      <c r="G66" s="171">
        <f>F66*(1+J30)</f>
        <v>0</v>
      </c>
      <c r="H66" s="171">
        <f>G66*(1+J30)</f>
        <v>0</v>
      </c>
      <c r="I66" s="171">
        <f>H66*(1+J30)</f>
        <v>0</v>
      </c>
      <c r="J66" s="171">
        <f>I66*(1+J30)</f>
        <v>0</v>
      </c>
      <c r="K66" s="171">
        <f>J66*(1+J30)</f>
        <v>0</v>
      </c>
      <c r="L66" s="171">
        <f>K66*(1+J30)</f>
        <v>0</v>
      </c>
      <c r="M66" s="171">
        <f>L66*(1+J30)</f>
        <v>0</v>
      </c>
      <c r="N66" s="171">
        <f>M66*(1+J30)</f>
        <v>0</v>
      </c>
      <c r="O66" s="171">
        <f>N66*(1+J30)</f>
        <v>0</v>
      </c>
      <c r="P66" s="171">
        <f>O66*(1+J30)</f>
        <v>0</v>
      </c>
      <c r="Q66" s="171">
        <f>P66*(1+J30)</f>
        <v>0</v>
      </c>
      <c r="R66" s="171">
        <f>Q66*(1+J30)</f>
        <v>0</v>
      </c>
      <c r="S66" s="171">
        <f>R66*(1+J30)</f>
        <v>0</v>
      </c>
      <c r="T66" s="171">
        <f>S66*(1+J30)</f>
        <v>0</v>
      </c>
      <c r="U66" s="171">
        <f>T66*(1+J30)</f>
        <v>0</v>
      </c>
      <c r="V66" s="171">
        <f>U66*(1+J30)</f>
        <v>0</v>
      </c>
      <c r="W66" s="171">
        <f>V66*(1+J30)</f>
        <v>0</v>
      </c>
      <c r="X66" s="171">
        <f>W66*(1+J30)</f>
        <v>0</v>
      </c>
      <c r="Y66" s="171">
        <f>X66*(1+J30)</f>
        <v>0</v>
      </c>
      <c r="Z66" s="171">
        <f>Y66*(1+J30)</f>
        <v>0</v>
      </c>
      <c r="AA66" s="171">
        <f>Z66*(1+J30)</f>
        <v>0</v>
      </c>
      <c r="AB66" s="171">
        <f>AA66*(1+J30)</f>
        <v>0</v>
      </c>
      <c r="AC66" s="171">
        <f>AB66*(1+J30)</f>
        <v>0</v>
      </c>
      <c r="AD66" s="171">
        <f>AC66*(1+J30)</f>
        <v>0</v>
      </c>
      <c r="AE66" s="171">
        <f>AD66*(1+J30)</f>
        <v>0</v>
      </c>
      <c r="AF66" s="171">
        <f>AE66*(1+J30)</f>
        <v>0</v>
      </c>
      <c r="AG66" s="171">
        <f>AF66*(1+J30)</f>
        <v>0</v>
      </c>
      <c r="AH66" s="171">
        <f>AG66*(1+J30)</f>
        <v>0</v>
      </c>
      <c r="AI66" s="171">
        <f>AH66*(1+J30)</f>
        <v>0</v>
      </c>
      <c r="AJ66" s="171">
        <f>AI66*(1+J30)</f>
        <v>0</v>
      </c>
      <c r="AK66" s="171">
        <f>AJ66*(1+J30)</f>
        <v>0</v>
      </c>
      <c r="AL66" s="171">
        <f>AK66*(1+J30)</f>
        <v>0</v>
      </c>
      <c r="AM66" s="171">
        <f>AL66*(1+J30)</f>
        <v>0</v>
      </c>
      <c r="AN66" s="171">
        <f>AM66*(1+J30)</f>
        <v>0</v>
      </c>
      <c r="AO66" s="171">
        <f>AN66*(1+J30)</f>
        <v>0</v>
      </c>
      <c r="AP66" s="171">
        <f>AO66*(1+J30)</f>
        <v>0</v>
      </c>
      <c r="AQ66" s="171">
        <f>AP66*(1+J30)</f>
        <v>0</v>
      </c>
    </row>
    <row r="67" spans="1:43" ht="15.75" customHeight="1">
      <c r="A67" s="147" t="s">
        <v>119</v>
      </c>
      <c r="C67" s="172">
        <f>(C65+C66)*'Pro Forma'!J10</f>
        <v>0</v>
      </c>
      <c r="D67" s="172">
        <f>(D65+D66)*J11</f>
        <v>0</v>
      </c>
      <c r="E67" s="172">
        <f>(E65+E66)*J12</f>
        <v>0</v>
      </c>
      <c r="F67" s="172">
        <f>(F65+F66)*J12</f>
        <v>0</v>
      </c>
      <c r="G67" s="172">
        <f>(G65+G66)*J12</f>
        <v>0</v>
      </c>
      <c r="H67" s="172">
        <f>(H65+H66)*J12</f>
        <v>0</v>
      </c>
      <c r="I67" s="172">
        <f>(I65+I66)*J12</f>
        <v>0</v>
      </c>
      <c r="J67" s="172">
        <f>(J65+J66)*J12</f>
        <v>0</v>
      </c>
      <c r="K67" s="172">
        <f>(K65+K66)*J12</f>
        <v>0</v>
      </c>
      <c r="L67" s="172">
        <f>(L65+L66)*J12</f>
        <v>0</v>
      </c>
      <c r="M67" s="172">
        <f>(M65+M66)*J12</f>
        <v>0</v>
      </c>
      <c r="N67" s="172">
        <f>(N65+N66)*J12</f>
        <v>0</v>
      </c>
      <c r="O67" s="172">
        <f>(O65+O66)*J12</f>
        <v>0</v>
      </c>
      <c r="P67" s="172">
        <f>(P65+P66)*J12</f>
        <v>0</v>
      </c>
      <c r="Q67" s="172">
        <f>(Q65+Q66)*J12</f>
        <v>0</v>
      </c>
      <c r="R67" s="172">
        <f>(R65+R66)*J12</f>
        <v>0</v>
      </c>
      <c r="S67" s="172">
        <f>(S65+S66)*J12</f>
        <v>0</v>
      </c>
      <c r="T67" s="172">
        <f>(T65+T66)*J12</f>
        <v>0</v>
      </c>
      <c r="U67" s="172">
        <f>(U65+U66)*J12</f>
        <v>0</v>
      </c>
      <c r="V67" s="172">
        <f>(V65+V66)*J12</f>
        <v>0</v>
      </c>
      <c r="W67" s="172">
        <f>(W65+W66)*J12</f>
        <v>0</v>
      </c>
      <c r="X67" s="172">
        <f>(X65+X66)*J12</f>
        <v>0</v>
      </c>
      <c r="Y67" s="172">
        <f>(Y65+Y66)*J12</f>
        <v>0</v>
      </c>
      <c r="Z67" s="172">
        <f>(Z65+Z66)*J12</f>
        <v>0</v>
      </c>
      <c r="AA67" s="172">
        <f>(AA65+AA66)*J12</f>
        <v>0</v>
      </c>
      <c r="AB67" s="172">
        <f>(AB65+AB66)*J12</f>
        <v>0</v>
      </c>
      <c r="AC67" s="172">
        <f>(AC65+AC66)*J12</f>
        <v>0</v>
      </c>
      <c r="AD67" s="172">
        <f>(AD65+AD66)*J12</f>
        <v>0</v>
      </c>
      <c r="AE67" s="172">
        <f>(AE65+AE66)*J12</f>
        <v>0</v>
      </c>
      <c r="AF67" s="172">
        <f>(AF65+AF66)*J12</f>
        <v>0</v>
      </c>
      <c r="AG67" s="172">
        <f>(AG65+AG66)*J12</f>
        <v>0</v>
      </c>
      <c r="AH67" s="172">
        <f>(AH65+AH66)*J12</f>
        <v>0</v>
      </c>
      <c r="AI67" s="172">
        <f>(AI65+AI66)*J12</f>
        <v>0</v>
      </c>
      <c r="AJ67" s="172">
        <f>(AJ65+AJ66)*J12</f>
        <v>0</v>
      </c>
      <c r="AK67" s="172">
        <f>(AK65+AK66)*J12</f>
        <v>0</v>
      </c>
      <c r="AL67" s="172">
        <f>(AL65+AL66)*J12</f>
        <v>0</v>
      </c>
      <c r="AM67" s="172">
        <f>(AM65+AM66)*J12</f>
        <v>0</v>
      </c>
      <c r="AN67" s="172">
        <f>(AN65+AN66)*J12</f>
        <v>0</v>
      </c>
      <c r="AO67" s="172">
        <f>(AO65+AO66)*J12</f>
        <v>0</v>
      </c>
      <c r="AP67" s="172">
        <f>(AP65+AP66)*J12</f>
        <v>0</v>
      </c>
      <c r="AQ67" s="172">
        <f>(AQ65+AQ66)*J12</f>
        <v>0</v>
      </c>
    </row>
    <row r="68" spans="1:43" ht="15.75" customHeight="1">
      <c r="A68" s="146" t="s">
        <v>120</v>
      </c>
      <c r="C68" s="171">
        <f t="shared" ref="C68" si="5">C65-C67</f>
        <v>0</v>
      </c>
      <c r="D68" s="171">
        <f t="shared" ref="D68:AQ68" si="6">D65-D67</f>
        <v>0</v>
      </c>
      <c r="E68" s="171">
        <f t="shared" si="6"/>
        <v>0</v>
      </c>
      <c r="F68" s="171">
        <f t="shared" si="6"/>
        <v>0</v>
      </c>
      <c r="G68" s="171">
        <f t="shared" si="6"/>
        <v>0</v>
      </c>
      <c r="H68" s="171">
        <f t="shared" si="6"/>
        <v>0</v>
      </c>
      <c r="I68" s="171">
        <f t="shared" si="6"/>
        <v>0</v>
      </c>
      <c r="J68" s="171">
        <f t="shared" si="6"/>
        <v>0</v>
      </c>
      <c r="K68" s="171">
        <f t="shared" si="6"/>
        <v>0</v>
      </c>
      <c r="L68" s="171">
        <f t="shared" si="6"/>
        <v>0</v>
      </c>
      <c r="M68" s="171">
        <f t="shared" si="6"/>
        <v>0</v>
      </c>
      <c r="N68" s="171">
        <f t="shared" si="6"/>
        <v>0</v>
      </c>
      <c r="O68" s="171">
        <f t="shared" si="6"/>
        <v>0</v>
      </c>
      <c r="P68" s="171">
        <f t="shared" si="6"/>
        <v>0</v>
      </c>
      <c r="Q68" s="171">
        <f t="shared" si="6"/>
        <v>0</v>
      </c>
      <c r="R68" s="171">
        <f t="shared" si="6"/>
        <v>0</v>
      </c>
      <c r="S68" s="171">
        <f t="shared" si="6"/>
        <v>0</v>
      </c>
      <c r="T68" s="171">
        <f t="shared" si="6"/>
        <v>0</v>
      </c>
      <c r="U68" s="171">
        <f t="shared" si="6"/>
        <v>0</v>
      </c>
      <c r="V68" s="171">
        <f t="shared" si="6"/>
        <v>0</v>
      </c>
      <c r="W68" s="171">
        <f t="shared" si="6"/>
        <v>0</v>
      </c>
      <c r="X68" s="171">
        <f t="shared" si="6"/>
        <v>0</v>
      </c>
      <c r="Y68" s="171">
        <f t="shared" si="6"/>
        <v>0</v>
      </c>
      <c r="Z68" s="171">
        <f t="shared" si="6"/>
        <v>0</v>
      </c>
      <c r="AA68" s="171">
        <f t="shared" si="6"/>
        <v>0</v>
      </c>
      <c r="AB68" s="171">
        <f t="shared" si="6"/>
        <v>0</v>
      </c>
      <c r="AC68" s="171">
        <f t="shared" si="6"/>
        <v>0</v>
      </c>
      <c r="AD68" s="171">
        <f t="shared" si="6"/>
        <v>0</v>
      </c>
      <c r="AE68" s="171">
        <f t="shared" si="6"/>
        <v>0</v>
      </c>
      <c r="AF68" s="171">
        <f t="shared" si="6"/>
        <v>0</v>
      </c>
      <c r="AG68" s="171">
        <f t="shared" si="6"/>
        <v>0</v>
      </c>
      <c r="AH68" s="171">
        <f t="shared" si="6"/>
        <v>0</v>
      </c>
      <c r="AI68" s="171">
        <f t="shared" si="6"/>
        <v>0</v>
      </c>
      <c r="AJ68" s="171">
        <f t="shared" si="6"/>
        <v>0</v>
      </c>
      <c r="AK68" s="171">
        <f t="shared" si="6"/>
        <v>0</v>
      </c>
      <c r="AL68" s="171">
        <f t="shared" si="6"/>
        <v>0</v>
      </c>
      <c r="AM68" s="171">
        <f t="shared" si="6"/>
        <v>0</v>
      </c>
      <c r="AN68" s="171">
        <f t="shared" si="6"/>
        <v>0</v>
      </c>
      <c r="AO68" s="171">
        <f t="shared" si="6"/>
        <v>0</v>
      </c>
      <c r="AP68" s="171">
        <f t="shared" si="6"/>
        <v>0</v>
      </c>
      <c r="AQ68" s="171">
        <f t="shared" si="6"/>
        <v>0</v>
      </c>
    </row>
    <row r="70" spans="1:43" ht="15.75" customHeight="1">
      <c r="A70" s="121" t="s">
        <v>121</v>
      </c>
      <c r="B70" s="122"/>
      <c r="C70" s="171">
        <f>'Pro Forma'!E26</f>
        <v>0</v>
      </c>
      <c r="D70" s="171">
        <f>C70*(1+J24)</f>
        <v>0</v>
      </c>
      <c r="E70" s="171">
        <f>D70*(1+J24)</f>
        <v>0</v>
      </c>
      <c r="F70" s="171">
        <f>E70*(1+J24)</f>
        <v>0</v>
      </c>
      <c r="G70" s="171">
        <f>F70*(1+J24)</f>
        <v>0</v>
      </c>
      <c r="H70" s="171">
        <f>G70*(1+J24)</f>
        <v>0</v>
      </c>
      <c r="I70" s="171">
        <f>H70*(1+J24)</f>
        <v>0</v>
      </c>
      <c r="J70" s="171">
        <f>I70*(1+J24)</f>
        <v>0</v>
      </c>
      <c r="K70" s="171">
        <f>J70*(1+J24)</f>
        <v>0</v>
      </c>
      <c r="L70" s="171">
        <f>K70*(1+J24)</f>
        <v>0</v>
      </c>
      <c r="M70" s="171">
        <f>L70*(1+J24)</f>
        <v>0</v>
      </c>
      <c r="N70" s="171">
        <f>M70*(1+J24)</f>
        <v>0</v>
      </c>
      <c r="O70" s="171">
        <f>N70*(1+J24)</f>
        <v>0</v>
      </c>
      <c r="P70" s="171">
        <f>O70*(1+J24)</f>
        <v>0</v>
      </c>
      <c r="Q70" s="171">
        <f>P70*(1+J24)</f>
        <v>0</v>
      </c>
      <c r="R70" s="171">
        <f>Q70*(1+J24)</f>
        <v>0</v>
      </c>
      <c r="S70" s="171">
        <f>R70*(1+J24)</f>
        <v>0</v>
      </c>
      <c r="T70" s="171">
        <f>S70*(1+J24)</f>
        <v>0</v>
      </c>
      <c r="U70" s="171">
        <f>T70*(1+J24)</f>
        <v>0</v>
      </c>
      <c r="V70" s="171">
        <f>U70*(1+J24)</f>
        <v>0</v>
      </c>
      <c r="W70" s="171">
        <f>V70*(1+J24)</f>
        <v>0</v>
      </c>
      <c r="X70" s="171">
        <f>W70*(1+J24)</f>
        <v>0</v>
      </c>
      <c r="Y70" s="171">
        <f>X70*(1+J24)</f>
        <v>0</v>
      </c>
      <c r="Z70" s="171">
        <f>Y70*(1+J24)</f>
        <v>0</v>
      </c>
      <c r="AA70" s="171">
        <f>Z70*(1+J24)</f>
        <v>0</v>
      </c>
      <c r="AB70" s="171">
        <f>AA70*(1+J24)</f>
        <v>0</v>
      </c>
      <c r="AC70" s="171">
        <f>AB70*(1+J24)</f>
        <v>0</v>
      </c>
      <c r="AD70" s="171">
        <f>AC70*(1+J24)</f>
        <v>0</v>
      </c>
      <c r="AE70" s="171">
        <f>AD70*(1+J24)</f>
        <v>0</v>
      </c>
      <c r="AF70" s="171">
        <f>AE70*(1+J24)</f>
        <v>0</v>
      </c>
      <c r="AG70" s="171">
        <f>AF70*(1+J24)</f>
        <v>0</v>
      </c>
      <c r="AH70" s="171">
        <f>AG70*(1+J24)</f>
        <v>0</v>
      </c>
      <c r="AI70" s="171">
        <f>AH70*(1+J24)</f>
        <v>0</v>
      </c>
      <c r="AJ70" s="171">
        <f>AI70*(1+J24)</f>
        <v>0</v>
      </c>
      <c r="AK70" s="171">
        <f>AJ70*(1+J24)</f>
        <v>0</v>
      </c>
      <c r="AL70" s="171">
        <f>AK70*(1+J24)</f>
        <v>0</v>
      </c>
      <c r="AM70" s="171">
        <f>AL70*(1+J24)</f>
        <v>0</v>
      </c>
      <c r="AN70" s="171">
        <f>AM70*(1+J24)</f>
        <v>0</v>
      </c>
      <c r="AO70" s="171">
        <f>AN70*(1+J24)</f>
        <v>0</v>
      </c>
      <c r="AP70" s="171">
        <f>AO70*(1+J24)</f>
        <v>0</v>
      </c>
      <c r="AQ70" s="171">
        <f>AP70*(1+J24)</f>
        <v>0</v>
      </c>
    </row>
    <row r="71" spans="1:43" ht="15.75" customHeight="1">
      <c r="A71" s="123" t="s">
        <v>122</v>
      </c>
      <c r="B71" s="124"/>
      <c r="C71" s="172">
        <f>C37</f>
        <v>0</v>
      </c>
      <c r="D71" s="172">
        <f>C71*(1+J25)</f>
        <v>0</v>
      </c>
      <c r="E71" s="172">
        <f>D71*(1+J25)</f>
        <v>0</v>
      </c>
      <c r="F71" s="172">
        <f>E71*(1+J25)</f>
        <v>0</v>
      </c>
      <c r="G71" s="172">
        <f>F71*(1+J25)</f>
        <v>0</v>
      </c>
      <c r="H71" s="172">
        <f>G71*(1+J25)</f>
        <v>0</v>
      </c>
      <c r="I71" s="172">
        <f>H71*(1+J25)</f>
        <v>0</v>
      </c>
      <c r="J71" s="172">
        <f>I71*(1+J25)</f>
        <v>0</v>
      </c>
      <c r="K71" s="172">
        <f>J71*(1+J25)</f>
        <v>0</v>
      </c>
      <c r="L71" s="172">
        <f>K71*(1+J25)</f>
        <v>0</v>
      </c>
      <c r="M71" s="172">
        <f>L71*(1+J25)</f>
        <v>0</v>
      </c>
      <c r="N71" s="172">
        <f>M71*(1+J25)</f>
        <v>0</v>
      </c>
      <c r="O71" s="172">
        <f>N71*(1+J25)</f>
        <v>0</v>
      </c>
      <c r="P71" s="172">
        <f>O71*(1+J25)</f>
        <v>0</v>
      </c>
      <c r="Q71" s="172">
        <f>P71*(1+J25)</f>
        <v>0</v>
      </c>
      <c r="R71" s="172">
        <f>Q71*(1+J25)</f>
        <v>0</v>
      </c>
      <c r="S71" s="172">
        <f>R71*(1+J25)</f>
        <v>0</v>
      </c>
      <c r="T71" s="172">
        <f>S71*(1+J25)</f>
        <v>0</v>
      </c>
      <c r="U71" s="172">
        <f>T71*(1+J25)</f>
        <v>0</v>
      </c>
      <c r="V71" s="172">
        <f>U71*(1+J25)</f>
        <v>0</v>
      </c>
      <c r="W71" s="172">
        <f>V71*(1+J25)</f>
        <v>0</v>
      </c>
      <c r="X71" s="172">
        <f>W71*(1+J25)</f>
        <v>0</v>
      </c>
      <c r="Y71" s="172">
        <f>X71*(1+J25)</f>
        <v>0</v>
      </c>
      <c r="Z71" s="172">
        <f>Y71*(1+J25)</f>
        <v>0</v>
      </c>
      <c r="AA71" s="172">
        <f>Z71*(1+J25)</f>
        <v>0</v>
      </c>
      <c r="AB71" s="172">
        <f>AA71*(1+J25)</f>
        <v>0</v>
      </c>
      <c r="AC71" s="172">
        <f>AB71*(1+J25)</f>
        <v>0</v>
      </c>
      <c r="AD71" s="172">
        <f>AC71*(1+J25)</f>
        <v>0</v>
      </c>
      <c r="AE71" s="172">
        <f>AD71*(1+J25)</f>
        <v>0</v>
      </c>
      <c r="AF71" s="172">
        <f>AE71*(1+J25)</f>
        <v>0</v>
      </c>
      <c r="AG71" s="172">
        <f>AF71*(1+J25)</f>
        <v>0</v>
      </c>
      <c r="AH71" s="172">
        <f>AG71*(1+J25)</f>
        <v>0</v>
      </c>
      <c r="AI71" s="172">
        <f>AH71*(1+J25)</f>
        <v>0</v>
      </c>
      <c r="AJ71" s="172">
        <f>AI71*(1+J25)</f>
        <v>0</v>
      </c>
      <c r="AK71" s="172">
        <f>AJ71*(1+J25)</f>
        <v>0</v>
      </c>
      <c r="AL71" s="172">
        <f>AK71*(1+J25)</f>
        <v>0</v>
      </c>
      <c r="AM71" s="172">
        <f>AL71*(1+J25)</f>
        <v>0</v>
      </c>
      <c r="AN71" s="172">
        <f>AM71*(1+J25)</f>
        <v>0</v>
      </c>
      <c r="AO71" s="172">
        <f>AN71*(1+J25)</f>
        <v>0</v>
      </c>
      <c r="AP71" s="172">
        <f>AO71*(1+J25)</f>
        <v>0</v>
      </c>
      <c r="AQ71" s="172">
        <f>AP71*(1+J25)</f>
        <v>0</v>
      </c>
    </row>
    <row r="72" spans="1:43" ht="15.75" customHeight="1">
      <c r="A72" s="125" t="s">
        <v>123</v>
      </c>
      <c r="B72" s="122"/>
      <c r="C72" s="171">
        <f>SUM(C70:C71)</f>
        <v>0</v>
      </c>
      <c r="D72" s="171">
        <f t="shared" ref="D72:AQ72" si="7">SUM(D70:D71)</f>
        <v>0</v>
      </c>
      <c r="E72" s="171">
        <f t="shared" si="7"/>
        <v>0</v>
      </c>
      <c r="F72" s="171">
        <f t="shared" si="7"/>
        <v>0</v>
      </c>
      <c r="G72" s="171">
        <f t="shared" si="7"/>
        <v>0</v>
      </c>
      <c r="H72" s="171">
        <f t="shared" si="7"/>
        <v>0</v>
      </c>
      <c r="I72" s="171">
        <f t="shared" si="7"/>
        <v>0</v>
      </c>
      <c r="J72" s="171">
        <f t="shared" si="7"/>
        <v>0</v>
      </c>
      <c r="K72" s="171">
        <f t="shared" si="7"/>
        <v>0</v>
      </c>
      <c r="L72" s="171">
        <f t="shared" si="7"/>
        <v>0</v>
      </c>
      <c r="M72" s="171">
        <f t="shared" si="7"/>
        <v>0</v>
      </c>
      <c r="N72" s="171">
        <f t="shared" si="7"/>
        <v>0</v>
      </c>
      <c r="O72" s="171">
        <f t="shared" si="7"/>
        <v>0</v>
      </c>
      <c r="P72" s="171">
        <f t="shared" si="7"/>
        <v>0</v>
      </c>
      <c r="Q72" s="171">
        <f t="shared" si="7"/>
        <v>0</v>
      </c>
      <c r="R72" s="171">
        <f t="shared" si="7"/>
        <v>0</v>
      </c>
      <c r="S72" s="171">
        <f t="shared" si="7"/>
        <v>0</v>
      </c>
      <c r="T72" s="171">
        <f t="shared" si="7"/>
        <v>0</v>
      </c>
      <c r="U72" s="171">
        <f t="shared" si="7"/>
        <v>0</v>
      </c>
      <c r="V72" s="171">
        <f t="shared" si="7"/>
        <v>0</v>
      </c>
      <c r="W72" s="171">
        <f t="shared" si="7"/>
        <v>0</v>
      </c>
      <c r="X72" s="171">
        <f t="shared" si="7"/>
        <v>0</v>
      </c>
      <c r="Y72" s="171">
        <f t="shared" si="7"/>
        <v>0</v>
      </c>
      <c r="Z72" s="171">
        <f t="shared" si="7"/>
        <v>0</v>
      </c>
      <c r="AA72" s="171">
        <f t="shared" si="7"/>
        <v>0</v>
      </c>
      <c r="AB72" s="171">
        <f t="shared" si="7"/>
        <v>0</v>
      </c>
      <c r="AC72" s="171">
        <f t="shared" si="7"/>
        <v>0</v>
      </c>
      <c r="AD72" s="171">
        <f t="shared" si="7"/>
        <v>0</v>
      </c>
      <c r="AE72" s="171">
        <f t="shared" si="7"/>
        <v>0</v>
      </c>
      <c r="AF72" s="171">
        <f t="shared" si="7"/>
        <v>0</v>
      </c>
      <c r="AG72" s="171">
        <f t="shared" si="7"/>
        <v>0</v>
      </c>
      <c r="AH72" s="171">
        <f t="shared" si="7"/>
        <v>0</v>
      </c>
      <c r="AI72" s="171">
        <f t="shared" si="7"/>
        <v>0</v>
      </c>
      <c r="AJ72" s="171">
        <f t="shared" si="7"/>
        <v>0</v>
      </c>
      <c r="AK72" s="171">
        <f t="shared" si="7"/>
        <v>0</v>
      </c>
      <c r="AL72" s="171">
        <f t="shared" si="7"/>
        <v>0</v>
      </c>
      <c r="AM72" s="171">
        <f t="shared" si="7"/>
        <v>0</v>
      </c>
      <c r="AN72" s="171">
        <f t="shared" si="7"/>
        <v>0</v>
      </c>
      <c r="AO72" s="171">
        <f t="shared" si="7"/>
        <v>0</v>
      </c>
      <c r="AP72" s="171">
        <f t="shared" si="7"/>
        <v>0</v>
      </c>
      <c r="AQ72" s="171">
        <f t="shared" si="7"/>
        <v>0</v>
      </c>
    </row>
    <row r="73" spans="1:43" ht="15.75" customHeight="1">
      <c r="A73" s="123" t="s">
        <v>124</v>
      </c>
      <c r="B73" s="124"/>
      <c r="C73" s="172">
        <f>J27*C72</f>
        <v>0</v>
      </c>
      <c r="D73" s="172">
        <f>J28*D72</f>
        <v>0</v>
      </c>
      <c r="E73" s="172">
        <f>J29*E72</f>
        <v>0</v>
      </c>
      <c r="F73" s="172">
        <f>J29*F72</f>
        <v>0</v>
      </c>
      <c r="G73" s="172">
        <f>J29*G72</f>
        <v>0</v>
      </c>
      <c r="H73" s="172">
        <f>J29*H72</f>
        <v>0</v>
      </c>
      <c r="I73" s="172">
        <f>J29*I72</f>
        <v>0</v>
      </c>
      <c r="J73" s="172">
        <f>J29*J72</f>
        <v>0</v>
      </c>
      <c r="K73" s="172">
        <f>J29*K72</f>
        <v>0</v>
      </c>
      <c r="L73" s="172">
        <f>J29*L72</f>
        <v>0</v>
      </c>
      <c r="M73" s="172">
        <f>J29*M72</f>
        <v>0</v>
      </c>
      <c r="N73" s="172">
        <f>J29*N72</f>
        <v>0</v>
      </c>
      <c r="O73" s="172">
        <f>J29*O72</f>
        <v>0</v>
      </c>
      <c r="P73" s="172">
        <f>J29*P72</f>
        <v>0</v>
      </c>
      <c r="Q73" s="172">
        <f>J29*Q72</f>
        <v>0</v>
      </c>
      <c r="R73" s="172">
        <f>J29*R72</f>
        <v>0</v>
      </c>
      <c r="S73" s="172">
        <f>J29*S72</f>
        <v>0</v>
      </c>
      <c r="T73" s="172">
        <f>J29*T72</f>
        <v>0</v>
      </c>
      <c r="U73" s="172">
        <f>J29*U72</f>
        <v>0</v>
      </c>
      <c r="V73" s="172">
        <f>J29*V72</f>
        <v>0</v>
      </c>
      <c r="W73" s="172">
        <f>J29*W72</f>
        <v>0</v>
      </c>
      <c r="X73" s="172">
        <f>J29*X72</f>
        <v>0</v>
      </c>
      <c r="Y73" s="172">
        <f>J29*Y72</f>
        <v>0</v>
      </c>
      <c r="Z73" s="172">
        <f>J29*Z72</f>
        <v>0</v>
      </c>
      <c r="AA73" s="172">
        <f>J29*AA72</f>
        <v>0</v>
      </c>
      <c r="AB73" s="172">
        <f>J29*AB72</f>
        <v>0</v>
      </c>
      <c r="AC73" s="172">
        <f>J29*AC72</f>
        <v>0</v>
      </c>
      <c r="AD73" s="172">
        <f>J29*AD72</f>
        <v>0</v>
      </c>
      <c r="AE73" s="172">
        <f>J29*AE72</f>
        <v>0</v>
      </c>
      <c r="AF73" s="172">
        <f>J29*AF72</f>
        <v>0</v>
      </c>
      <c r="AG73" s="172">
        <f>J29*AG72</f>
        <v>0</v>
      </c>
      <c r="AH73" s="172">
        <f>J29*AH72</f>
        <v>0</v>
      </c>
      <c r="AI73" s="172">
        <f>J29*AI72</f>
        <v>0</v>
      </c>
      <c r="AJ73" s="172">
        <f>J29*AJ72</f>
        <v>0</v>
      </c>
      <c r="AK73" s="172">
        <f>J29*AK72</f>
        <v>0</v>
      </c>
      <c r="AL73" s="172">
        <f>J29*AL72</f>
        <v>0</v>
      </c>
      <c r="AM73" s="172">
        <f>J29*AM72</f>
        <v>0</v>
      </c>
      <c r="AN73" s="172">
        <f>J29*AN72</f>
        <v>0</v>
      </c>
      <c r="AO73" s="172">
        <f>J29*AO72</f>
        <v>0</v>
      </c>
      <c r="AP73" s="172">
        <f>J29*AP72</f>
        <v>0</v>
      </c>
      <c r="AQ73" s="172">
        <f>J29*AQ72</f>
        <v>0</v>
      </c>
    </row>
    <row r="74" spans="1:43" ht="15.75" customHeight="1">
      <c r="A74" s="121" t="s">
        <v>125</v>
      </c>
      <c r="B74" s="122"/>
      <c r="C74" s="171">
        <f t="shared" ref="C74" si="8">C72-C73</f>
        <v>0</v>
      </c>
      <c r="D74" s="171">
        <f t="shared" ref="D74:AQ74" si="9">D72-D73</f>
        <v>0</v>
      </c>
      <c r="E74" s="171">
        <f t="shared" si="9"/>
        <v>0</v>
      </c>
      <c r="F74" s="171">
        <f t="shared" si="9"/>
        <v>0</v>
      </c>
      <c r="G74" s="171">
        <f t="shared" si="9"/>
        <v>0</v>
      </c>
      <c r="H74" s="171">
        <f t="shared" si="9"/>
        <v>0</v>
      </c>
      <c r="I74" s="171">
        <f t="shared" si="9"/>
        <v>0</v>
      </c>
      <c r="J74" s="171">
        <f t="shared" si="9"/>
        <v>0</v>
      </c>
      <c r="K74" s="171">
        <f t="shared" si="9"/>
        <v>0</v>
      </c>
      <c r="L74" s="171">
        <f t="shared" si="9"/>
        <v>0</v>
      </c>
      <c r="M74" s="171">
        <f t="shared" si="9"/>
        <v>0</v>
      </c>
      <c r="N74" s="171">
        <f t="shared" si="9"/>
        <v>0</v>
      </c>
      <c r="O74" s="171">
        <f t="shared" si="9"/>
        <v>0</v>
      </c>
      <c r="P74" s="171">
        <f t="shared" si="9"/>
        <v>0</v>
      </c>
      <c r="Q74" s="171">
        <f t="shared" si="9"/>
        <v>0</v>
      </c>
      <c r="R74" s="171">
        <f t="shared" si="9"/>
        <v>0</v>
      </c>
      <c r="S74" s="171">
        <f t="shared" si="9"/>
        <v>0</v>
      </c>
      <c r="T74" s="171">
        <f t="shared" si="9"/>
        <v>0</v>
      </c>
      <c r="U74" s="171">
        <f t="shared" si="9"/>
        <v>0</v>
      </c>
      <c r="V74" s="171">
        <f t="shared" si="9"/>
        <v>0</v>
      </c>
      <c r="W74" s="171">
        <f t="shared" si="9"/>
        <v>0</v>
      </c>
      <c r="X74" s="171">
        <f t="shared" si="9"/>
        <v>0</v>
      </c>
      <c r="Y74" s="171">
        <f t="shared" si="9"/>
        <v>0</v>
      </c>
      <c r="Z74" s="171">
        <f t="shared" si="9"/>
        <v>0</v>
      </c>
      <c r="AA74" s="171">
        <f t="shared" si="9"/>
        <v>0</v>
      </c>
      <c r="AB74" s="171">
        <f t="shared" si="9"/>
        <v>0</v>
      </c>
      <c r="AC74" s="171">
        <f t="shared" si="9"/>
        <v>0</v>
      </c>
      <c r="AD74" s="171">
        <f t="shared" si="9"/>
        <v>0</v>
      </c>
      <c r="AE74" s="171">
        <f t="shared" si="9"/>
        <v>0</v>
      </c>
      <c r="AF74" s="171">
        <f t="shared" si="9"/>
        <v>0</v>
      </c>
      <c r="AG74" s="171">
        <f t="shared" si="9"/>
        <v>0</v>
      </c>
      <c r="AH74" s="171">
        <f t="shared" si="9"/>
        <v>0</v>
      </c>
      <c r="AI74" s="171">
        <f t="shared" si="9"/>
        <v>0</v>
      </c>
      <c r="AJ74" s="171">
        <f t="shared" si="9"/>
        <v>0</v>
      </c>
      <c r="AK74" s="171">
        <f t="shared" si="9"/>
        <v>0</v>
      </c>
      <c r="AL74" s="171">
        <f t="shared" si="9"/>
        <v>0</v>
      </c>
      <c r="AM74" s="171">
        <f t="shared" si="9"/>
        <v>0</v>
      </c>
      <c r="AN74" s="171">
        <f t="shared" si="9"/>
        <v>0</v>
      </c>
      <c r="AO74" s="171">
        <f t="shared" si="9"/>
        <v>0</v>
      </c>
      <c r="AP74" s="171">
        <f t="shared" si="9"/>
        <v>0</v>
      </c>
      <c r="AQ74" s="171">
        <f t="shared" si="9"/>
        <v>0</v>
      </c>
    </row>
    <row r="75" spans="1:43" ht="15.75" customHeight="1">
      <c r="A75" s="122"/>
      <c r="B75" s="122"/>
      <c r="C75" s="92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  <c r="AG75" s="92"/>
      <c r="AH75" s="92"/>
      <c r="AI75" s="92"/>
      <c r="AJ75" s="92"/>
      <c r="AK75" s="92"/>
      <c r="AL75" s="92"/>
      <c r="AM75" s="92"/>
      <c r="AN75" s="92"/>
      <c r="AO75" s="92"/>
      <c r="AP75" s="92"/>
      <c r="AQ75" s="92"/>
    </row>
    <row r="76" spans="1:43" ht="15.75" customHeight="1">
      <c r="A76" s="121" t="s">
        <v>126</v>
      </c>
      <c r="B76" s="122"/>
      <c r="C76" s="120">
        <f t="shared" ref="C76:AQ76" si="10">C68+C74+C66</f>
        <v>0</v>
      </c>
      <c r="D76" s="120">
        <f t="shared" si="10"/>
        <v>0</v>
      </c>
      <c r="E76" s="120">
        <f t="shared" si="10"/>
        <v>0</v>
      </c>
      <c r="F76" s="120">
        <f t="shared" si="10"/>
        <v>0</v>
      </c>
      <c r="G76" s="120">
        <f t="shared" si="10"/>
        <v>0</v>
      </c>
      <c r="H76" s="120">
        <f t="shared" si="10"/>
        <v>0</v>
      </c>
      <c r="I76" s="120">
        <f t="shared" si="10"/>
        <v>0</v>
      </c>
      <c r="J76" s="120">
        <f t="shared" si="10"/>
        <v>0</v>
      </c>
      <c r="K76" s="120">
        <f t="shared" si="10"/>
        <v>0</v>
      </c>
      <c r="L76" s="120">
        <f t="shared" si="10"/>
        <v>0</v>
      </c>
      <c r="M76" s="120">
        <f t="shared" si="10"/>
        <v>0</v>
      </c>
      <c r="N76" s="120">
        <f t="shared" si="10"/>
        <v>0</v>
      </c>
      <c r="O76" s="120">
        <f t="shared" si="10"/>
        <v>0</v>
      </c>
      <c r="P76" s="120">
        <f t="shared" si="10"/>
        <v>0</v>
      </c>
      <c r="Q76" s="120">
        <f t="shared" si="10"/>
        <v>0</v>
      </c>
      <c r="R76" s="120">
        <f t="shared" si="10"/>
        <v>0</v>
      </c>
      <c r="S76" s="120">
        <f t="shared" si="10"/>
        <v>0</v>
      </c>
      <c r="T76" s="120">
        <f t="shared" si="10"/>
        <v>0</v>
      </c>
      <c r="U76" s="120">
        <f t="shared" si="10"/>
        <v>0</v>
      </c>
      <c r="V76" s="120">
        <f t="shared" si="10"/>
        <v>0</v>
      </c>
      <c r="W76" s="120">
        <f t="shared" si="10"/>
        <v>0</v>
      </c>
      <c r="X76" s="120">
        <f t="shared" si="10"/>
        <v>0</v>
      </c>
      <c r="Y76" s="120">
        <f t="shared" si="10"/>
        <v>0</v>
      </c>
      <c r="Z76" s="120">
        <f t="shared" si="10"/>
        <v>0</v>
      </c>
      <c r="AA76" s="120">
        <f t="shared" si="10"/>
        <v>0</v>
      </c>
      <c r="AB76" s="120">
        <f t="shared" si="10"/>
        <v>0</v>
      </c>
      <c r="AC76" s="120">
        <f t="shared" si="10"/>
        <v>0</v>
      </c>
      <c r="AD76" s="120">
        <f t="shared" si="10"/>
        <v>0</v>
      </c>
      <c r="AE76" s="120">
        <f t="shared" si="10"/>
        <v>0</v>
      </c>
      <c r="AF76" s="120">
        <f t="shared" si="10"/>
        <v>0</v>
      </c>
      <c r="AG76" s="120">
        <f t="shared" si="10"/>
        <v>0</v>
      </c>
      <c r="AH76" s="120">
        <f t="shared" si="10"/>
        <v>0</v>
      </c>
      <c r="AI76" s="120">
        <f t="shared" si="10"/>
        <v>0</v>
      </c>
      <c r="AJ76" s="120">
        <f t="shared" si="10"/>
        <v>0</v>
      </c>
      <c r="AK76" s="120">
        <f t="shared" si="10"/>
        <v>0</v>
      </c>
      <c r="AL76" s="120">
        <f t="shared" si="10"/>
        <v>0</v>
      </c>
      <c r="AM76" s="120">
        <f t="shared" si="10"/>
        <v>0</v>
      </c>
      <c r="AN76" s="120">
        <f t="shared" si="10"/>
        <v>0</v>
      </c>
      <c r="AO76" s="120">
        <f t="shared" si="10"/>
        <v>0</v>
      </c>
      <c r="AP76" s="120">
        <f t="shared" si="10"/>
        <v>0</v>
      </c>
      <c r="AQ76" s="120">
        <f t="shared" si="10"/>
        <v>0</v>
      </c>
    </row>
    <row r="77" spans="1:43" ht="15.75" customHeight="1">
      <c r="A77" s="125"/>
      <c r="B77" s="125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</row>
    <row r="78" spans="1:43" ht="15.75" customHeight="1">
      <c r="A78" s="121" t="s">
        <v>127</v>
      </c>
      <c r="B78" s="125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</row>
    <row r="79" spans="1:43" ht="15.75" customHeight="1">
      <c r="A79" s="125" t="s">
        <v>128</v>
      </c>
      <c r="B79" s="125"/>
      <c r="C79" s="171">
        <f>C43</f>
        <v>0</v>
      </c>
      <c r="D79" s="173">
        <f>C79*(1+J31)</f>
        <v>0</v>
      </c>
      <c r="E79" s="173">
        <f>D79*(1+J31)</f>
        <v>0</v>
      </c>
      <c r="F79" s="173">
        <f>E79*(1+J31)</f>
        <v>0</v>
      </c>
      <c r="G79" s="173">
        <f>F79*(1+J31)</f>
        <v>0</v>
      </c>
      <c r="H79" s="173">
        <f>G79*(1+J31)</f>
        <v>0</v>
      </c>
      <c r="I79" s="173">
        <f>H79*(1+J31)</f>
        <v>0</v>
      </c>
      <c r="J79" s="173">
        <f>I79*(1+J31)</f>
        <v>0</v>
      </c>
      <c r="K79" s="173">
        <f>J79*(1+J31)</f>
        <v>0</v>
      </c>
      <c r="L79" s="173">
        <f>K79*(1+J31)</f>
        <v>0</v>
      </c>
      <c r="M79" s="173">
        <f>L79*(1+J31)</f>
        <v>0</v>
      </c>
      <c r="N79" s="173">
        <f>M79*(1+J31)</f>
        <v>0</v>
      </c>
      <c r="O79" s="173">
        <f>N79*(1+J31)</f>
        <v>0</v>
      </c>
      <c r="P79" s="173">
        <f>O79*(1+J31)</f>
        <v>0</v>
      </c>
      <c r="Q79" s="173">
        <f>P79*(1+J31)</f>
        <v>0</v>
      </c>
      <c r="R79" s="173">
        <f>Q79*(1+J31)</f>
        <v>0</v>
      </c>
      <c r="S79" s="173">
        <f>R79*(1+J31)</f>
        <v>0</v>
      </c>
      <c r="T79" s="173">
        <f>S79*(1+J31)</f>
        <v>0</v>
      </c>
      <c r="U79" s="173">
        <f>T79*(1+J31)</f>
        <v>0</v>
      </c>
      <c r="V79" s="173">
        <f>U79*(1+J31)</f>
        <v>0</v>
      </c>
      <c r="W79" s="173">
        <f>V79*(1+J31)</f>
        <v>0</v>
      </c>
      <c r="X79" s="173">
        <f>W79*(1+J31)</f>
        <v>0</v>
      </c>
      <c r="Y79" s="173">
        <f>X79*(1+J31)</f>
        <v>0</v>
      </c>
      <c r="Z79" s="173">
        <f>Y79*(1+J31)</f>
        <v>0</v>
      </c>
      <c r="AA79" s="173">
        <f>Z79*(1+J31)</f>
        <v>0</v>
      </c>
      <c r="AB79" s="173">
        <f>AA79*(1+J31)</f>
        <v>0</v>
      </c>
      <c r="AC79" s="173">
        <f>AB79*(1+J31)</f>
        <v>0</v>
      </c>
      <c r="AD79" s="173">
        <f>AC79*(1+J31)</f>
        <v>0</v>
      </c>
      <c r="AE79" s="173">
        <f>AD79*(1+J31)</f>
        <v>0</v>
      </c>
      <c r="AF79" s="173">
        <f>AE79*(1+J31)</f>
        <v>0</v>
      </c>
      <c r="AG79" s="173">
        <f>AF79*(1+J31)</f>
        <v>0</v>
      </c>
      <c r="AH79" s="173">
        <f>AG79*(1+J31)</f>
        <v>0</v>
      </c>
      <c r="AI79" s="173">
        <f>AH79*(1+J31)</f>
        <v>0</v>
      </c>
      <c r="AJ79" s="173">
        <f>AI79*(1+J31)</f>
        <v>0</v>
      </c>
      <c r="AK79" s="173">
        <f>AJ79*(1+J31)</f>
        <v>0</v>
      </c>
      <c r="AL79" s="173">
        <f>AK79*(1+J31)</f>
        <v>0</v>
      </c>
      <c r="AM79" s="173">
        <f>AL79*(1+J31)</f>
        <v>0</v>
      </c>
      <c r="AN79" s="173">
        <f>AM79*(1+J31)</f>
        <v>0</v>
      </c>
      <c r="AO79" s="173">
        <f>AN79*(1+J31)</f>
        <v>0</v>
      </c>
      <c r="AP79" s="173">
        <f>AO79*(1+J31)</f>
        <v>0</v>
      </c>
      <c r="AQ79" s="173">
        <f>AP79*(1+J31)</f>
        <v>0</v>
      </c>
    </row>
    <row r="80" spans="1:43" ht="15.75" customHeight="1">
      <c r="A80" s="125" t="s">
        <v>129</v>
      </c>
      <c r="B80" s="125"/>
      <c r="C80" s="171">
        <f>C44</f>
        <v>0</v>
      </c>
      <c r="D80" s="173">
        <f>C80*(1+J31)</f>
        <v>0</v>
      </c>
      <c r="E80" s="173">
        <f>D80*(1+J31)</f>
        <v>0</v>
      </c>
      <c r="F80" s="173">
        <f>E80*(1+J31)</f>
        <v>0</v>
      </c>
      <c r="G80" s="173">
        <f>F80*(1+J31)</f>
        <v>0</v>
      </c>
      <c r="H80" s="173">
        <f>G80*(1+J31)</f>
        <v>0</v>
      </c>
      <c r="I80" s="173">
        <f>H80*(1+J31)</f>
        <v>0</v>
      </c>
      <c r="J80" s="173">
        <f>I80*(1+J31)</f>
        <v>0</v>
      </c>
      <c r="K80" s="173">
        <f>J80*(1+J31)</f>
        <v>0</v>
      </c>
      <c r="L80" s="173">
        <f>K80*(1+J31)</f>
        <v>0</v>
      </c>
      <c r="M80" s="173">
        <f>L80*(1+J31)</f>
        <v>0</v>
      </c>
      <c r="N80" s="173">
        <f>M80*(1+J31)</f>
        <v>0</v>
      </c>
      <c r="O80" s="173">
        <f>N80*(1+J31)</f>
        <v>0</v>
      </c>
      <c r="P80" s="173">
        <f>O80*(1+J31)</f>
        <v>0</v>
      </c>
      <c r="Q80" s="173">
        <f>P80*(1+J31)</f>
        <v>0</v>
      </c>
      <c r="R80" s="173">
        <f>Q80*(1+J31)</f>
        <v>0</v>
      </c>
      <c r="S80" s="173">
        <f>R80*(1+J31)</f>
        <v>0</v>
      </c>
      <c r="T80" s="173">
        <f>S80*(1+J31)</f>
        <v>0</v>
      </c>
      <c r="U80" s="173">
        <f>T80*(1+J31)</f>
        <v>0</v>
      </c>
      <c r="V80" s="173">
        <f>U80*(1+J31)</f>
        <v>0</v>
      </c>
      <c r="W80" s="173">
        <f>V80*(1+J31)</f>
        <v>0</v>
      </c>
      <c r="X80" s="173">
        <f>W80*(1+J31)</f>
        <v>0</v>
      </c>
      <c r="Y80" s="173">
        <f>X80*(1+J31)</f>
        <v>0</v>
      </c>
      <c r="Z80" s="173">
        <f>Y80*(1+J31)</f>
        <v>0</v>
      </c>
      <c r="AA80" s="173">
        <f>Z80*(1+J31)</f>
        <v>0</v>
      </c>
      <c r="AB80" s="173">
        <f>AA80*(1+J31)</f>
        <v>0</v>
      </c>
      <c r="AC80" s="173">
        <f>AB80*(1+J31)</f>
        <v>0</v>
      </c>
      <c r="AD80" s="173">
        <f>AC80*(1+J31)</f>
        <v>0</v>
      </c>
      <c r="AE80" s="173">
        <f>AD80*(1+J31)</f>
        <v>0</v>
      </c>
      <c r="AF80" s="173">
        <f>AE80*(1+J31)</f>
        <v>0</v>
      </c>
      <c r="AG80" s="173">
        <f>AF80*(1+J31)</f>
        <v>0</v>
      </c>
      <c r="AH80" s="173">
        <f>AG80*(1+J31)</f>
        <v>0</v>
      </c>
      <c r="AI80" s="173">
        <f>AH80*(1+J31)</f>
        <v>0</v>
      </c>
      <c r="AJ80" s="173">
        <f>AI80*(1+J31)</f>
        <v>0</v>
      </c>
      <c r="AK80" s="173">
        <f>AJ80*(1+J31)</f>
        <v>0</v>
      </c>
      <c r="AL80" s="173">
        <f>AK80*(1+J31)</f>
        <v>0</v>
      </c>
      <c r="AM80" s="173">
        <f>AL80*(1+J31)</f>
        <v>0</v>
      </c>
      <c r="AN80" s="173">
        <f>AM80*(1+J31)</f>
        <v>0</v>
      </c>
      <c r="AO80" s="173">
        <f>AN80*(1+J31)</f>
        <v>0</v>
      </c>
      <c r="AP80" s="173">
        <f>AO80*(1+J31)</f>
        <v>0</v>
      </c>
      <c r="AQ80" s="173">
        <f>AP80*(1+J31)</f>
        <v>0</v>
      </c>
    </row>
    <row r="81" spans="1:43" ht="15.75" customHeight="1">
      <c r="A81" s="125" t="s">
        <v>130</v>
      </c>
      <c r="B81" s="125"/>
      <c r="C81" s="171">
        <f>C45+C46</f>
        <v>0</v>
      </c>
      <c r="D81" s="173">
        <f>C81*(1+J31)</f>
        <v>0</v>
      </c>
      <c r="E81" s="173">
        <f>D81*(1+J31)</f>
        <v>0</v>
      </c>
      <c r="F81" s="173">
        <f>E81*(1+J31)</f>
        <v>0</v>
      </c>
      <c r="G81" s="173">
        <f>F81*(1+J31)</f>
        <v>0</v>
      </c>
      <c r="H81" s="173">
        <f>G81*(1+J31)</f>
        <v>0</v>
      </c>
      <c r="I81" s="173">
        <f>H81*(1+J31)</f>
        <v>0</v>
      </c>
      <c r="J81" s="173">
        <f>I81*(1+J31)</f>
        <v>0</v>
      </c>
      <c r="K81" s="173">
        <f>J81*(1+J31)</f>
        <v>0</v>
      </c>
      <c r="L81" s="173">
        <f>K81*(1+J31)</f>
        <v>0</v>
      </c>
      <c r="M81" s="173">
        <f>L81*(1+J31)</f>
        <v>0</v>
      </c>
      <c r="N81" s="173">
        <f>M81*(1+J31)</f>
        <v>0</v>
      </c>
      <c r="O81" s="173">
        <f>N81*(1+J31)</f>
        <v>0</v>
      </c>
      <c r="P81" s="173">
        <f>O81*(1+J31)</f>
        <v>0</v>
      </c>
      <c r="Q81" s="173">
        <f>P81*(1+J31)</f>
        <v>0</v>
      </c>
      <c r="R81" s="173">
        <f>Q81*(1+J31)</f>
        <v>0</v>
      </c>
      <c r="S81" s="173">
        <f>R81*(1+J31)</f>
        <v>0</v>
      </c>
      <c r="T81" s="173">
        <f>S81*(1+J31)</f>
        <v>0</v>
      </c>
      <c r="U81" s="173">
        <f>T81*(1+J31)</f>
        <v>0</v>
      </c>
      <c r="V81" s="173">
        <f>U81*(1+J31)</f>
        <v>0</v>
      </c>
      <c r="W81" s="173">
        <f>V81*(1+J31)</f>
        <v>0</v>
      </c>
      <c r="X81" s="173">
        <f>W81*(1+J31)</f>
        <v>0</v>
      </c>
      <c r="Y81" s="173">
        <f>X81*(1+J31)</f>
        <v>0</v>
      </c>
      <c r="Z81" s="173">
        <f>Y81*(1+J31)</f>
        <v>0</v>
      </c>
      <c r="AA81" s="173">
        <f>Z81*(1+J31)</f>
        <v>0</v>
      </c>
      <c r="AB81" s="173">
        <f>AA81*(1+J31)</f>
        <v>0</v>
      </c>
      <c r="AC81" s="173">
        <f>AB81*(1+J31)</f>
        <v>0</v>
      </c>
      <c r="AD81" s="173">
        <f>AC81*(1+J31)</f>
        <v>0</v>
      </c>
      <c r="AE81" s="173">
        <f>AD81*(1+J31)</f>
        <v>0</v>
      </c>
      <c r="AF81" s="173">
        <f>AE81*(1+J31)</f>
        <v>0</v>
      </c>
      <c r="AG81" s="173">
        <f>AF81*(1+J31)</f>
        <v>0</v>
      </c>
      <c r="AH81" s="173">
        <f>AG81*(1+J31)</f>
        <v>0</v>
      </c>
      <c r="AI81" s="173">
        <f>AH81*(1+J31)</f>
        <v>0</v>
      </c>
      <c r="AJ81" s="173">
        <f>AI81*(1+J31)</f>
        <v>0</v>
      </c>
      <c r="AK81" s="173">
        <f>AJ81*(1+J31)</f>
        <v>0</v>
      </c>
      <c r="AL81" s="173">
        <f>AK81*(1+J31)</f>
        <v>0</v>
      </c>
      <c r="AM81" s="173">
        <f>AL81*(1+J31)</f>
        <v>0</v>
      </c>
      <c r="AN81" s="173">
        <f>AM81*(1+J31)</f>
        <v>0</v>
      </c>
      <c r="AO81" s="173">
        <f>AN81*(1+J31)</f>
        <v>0</v>
      </c>
      <c r="AP81" s="173">
        <f>AO81*(1+J31)</f>
        <v>0</v>
      </c>
      <c r="AQ81" s="173">
        <f>AP81*(1+J31)</f>
        <v>0</v>
      </c>
    </row>
    <row r="82" spans="1:43" ht="15.75" customHeight="1">
      <c r="A82" s="125" t="s">
        <v>131</v>
      </c>
      <c r="B82" s="125"/>
      <c r="C82" s="173">
        <f>C47+C48</f>
        <v>0</v>
      </c>
      <c r="D82" s="173">
        <f>C82*(1+J31)</f>
        <v>0</v>
      </c>
      <c r="E82" s="173">
        <f>D82*(1+J31)</f>
        <v>0</v>
      </c>
      <c r="F82" s="173">
        <f>E82*(1+J31)</f>
        <v>0</v>
      </c>
      <c r="G82" s="173">
        <f>F82*(1+J31)</f>
        <v>0</v>
      </c>
      <c r="H82" s="173">
        <f>G82*(1+J31)</f>
        <v>0</v>
      </c>
      <c r="I82" s="173">
        <f>H82*(1+J31)</f>
        <v>0</v>
      </c>
      <c r="J82" s="173">
        <f>I82*(1+J31)</f>
        <v>0</v>
      </c>
      <c r="K82" s="173">
        <f>J82*(1+J31)</f>
        <v>0</v>
      </c>
      <c r="L82" s="173">
        <f>K82*(1+J31)</f>
        <v>0</v>
      </c>
      <c r="M82" s="173">
        <f>L82*(1+J31)</f>
        <v>0</v>
      </c>
      <c r="N82" s="173">
        <f>M82*(1+J31)</f>
        <v>0</v>
      </c>
      <c r="O82" s="173">
        <f>N82*(1+J31)</f>
        <v>0</v>
      </c>
      <c r="P82" s="173">
        <f>O82*(1+J31)</f>
        <v>0</v>
      </c>
      <c r="Q82" s="173">
        <f>P82*(1+J31)</f>
        <v>0</v>
      </c>
      <c r="R82" s="173">
        <f>Q82*(1+J31)</f>
        <v>0</v>
      </c>
      <c r="S82" s="173">
        <f>R82*(1+J31)</f>
        <v>0</v>
      </c>
      <c r="T82" s="173">
        <f>S82*(1+J31)</f>
        <v>0</v>
      </c>
      <c r="U82" s="173">
        <f>T82*(1+J31)</f>
        <v>0</v>
      </c>
      <c r="V82" s="173">
        <f>U82*(1+J31)</f>
        <v>0</v>
      </c>
      <c r="W82" s="173">
        <f>V82*(1+J31)</f>
        <v>0</v>
      </c>
      <c r="X82" s="173">
        <f>W82*(1+J31)</f>
        <v>0</v>
      </c>
      <c r="Y82" s="173">
        <f>X82*(1+J31)</f>
        <v>0</v>
      </c>
      <c r="Z82" s="173">
        <f>Y82*(1+J31)</f>
        <v>0</v>
      </c>
      <c r="AA82" s="173">
        <f>Z82*(1+J31)</f>
        <v>0</v>
      </c>
      <c r="AB82" s="173">
        <f>AA82*(1+J31)</f>
        <v>0</v>
      </c>
      <c r="AC82" s="173">
        <f>AB82*(1+J31)</f>
        <v>0</v>
      </c>
      <c r="AD82" s="173">
        <f>AC82*(1+J31)</f>
        <v>0</v>
      </c>
      <c r="AE82" s="173">
        <f>AD82*(1+J31)</f>
        <v>0</v>
      </c>
      <c r="AF82" s="173">
        <f>AE82*(1+J31)</f>
        <v>0</v>
      </c>
      <c r="AG82" s="173">
        <f>AF82*(1+J31)</f>
        <v>0</v>
      </c>
      <c r="AH82" s="173">
        <f>AG82*(1+J31)</f>
        <v>0</v>
      </c>
      <c r="AI82" s="173">
        <f>AH82*(1+J31)</f>
        <v>0</v>
      </c>
      <c r="AJ82" s="173">
        <f>AI82*(1+J31)</f>
        <v>0</v>
      </c>
      <c r="AK82" s="173">
        <f>AJ82*(1+J31)</f>
        <v>0</v>
      </c>
      <c r="AL82" s="173">
        <f>AK82*(1+J31)</f>
        <v>0</v>
      </c>
      <c r="AM82" s="173">
        <f>AL82*(1+J31)</f>
        <v>0</v>
      </c>
      <c r="AN82" s="173">
        <f>AM82*(1+J31)</f>
        <v>0</v>
      </c>
      <c r="AO82" s="173">
        <f>AN82*(1+J31)</f>
        <v>0</v>
      </c>
      <c r="AP82" s="173">
        <f>AO82*(1+J31)</f>
        <v>0</v>
      </c>
      <c r="AQ82" s="173">
        <f>AP82*(1+J31)</f>
        <v>0</v>
      </c>
    </row>
    <row r="83" spans="1:43" ht="15.75" customHeight="1">
      <c r="A83" s="125" t="s">
        <v>132</v>
      </c>
      <c r="B83" s="125"/>
      <c r="C83" s="173">
        <f>C49+C50</f>
        <v>0</v>
      </c>
      <c r="D83" s="173">
        <f>C83*(1+J31)</f>
        <v>0</v>
      </c>
      <c r="E83" s="173">
        <f>D83*(1+J31)</f>
        <v>0</v>
      </c>
      <c r="F83" s="173">
        <f>E83*(1+J31)</f>
        <v>0</v>
      </c>
      <c r="G83" s="173">
        <f>F83*(1+J31)</f>
        <v>0</v>
      </c>
      <c r="H83" s="173">
        <f>G83*(1+J31)</f>
        <v>0</v>
      </c>
      <c r="I83" s="173">
        <f>H83*(1+J31)</f>
        <v>0</v>
      </c>
      <c r="J83" s="173">
        <f>I83*(1+J31)</f>
        <v>0</v>
      </c>
      <c r="K83" s="173">
        <f>J83*(1+J31)</f>
        <v>0</v>
      </c>
      <c r="L83" s="173">
        <f>K83*(1+J31)</f>
        <v>0</v>
      </c>
      <c r="M83" s="173">
        <f>L83*(1+J31)</f>
        <v>0</v>
      </c>
      <c r="N83" s="173">
        <f>M83*(1+J31)</f>
        <v>0</v>
      </c>
      <c r="O83" s="173">
        <f>N83*(1+J31)</f>
        <v>0</v>
      </c>
      <c r="P83" s="173">
        <f>O83*(1+J31)</f>
        <v>0</v>
      </c>
      <c r="Q83" s="173">
        <f>P83*(1+J31)</f>
        <v>0</v>
      </c>
      <c r="R83" s="173">
        <f>Q83*(1+J31)</f>
        <v>0</v>
      </c>
      <c r="S83" s="173">
        <f>R83*(1+J31)</f>
        <v>0</v>
      </c>
      <c r="T83" s="173">
        <f>S83*(1+J31)</f>
        <v>0</v>
      </c>
      <c r="U83" s="173">
        <f>T83*(1+J31)</f>
        <v>0</v>
      </c>
      <c r="V83" s="173">
        <f>U83*(1+J31)</f>
        <v>0</v>
      </c>
      <c r="W83" s="173">
        <f>V83*(1+J31)</f>
        <v>0</v>
      </c>
      <c r="X83" s="173">
        <f>W83*(1+J31)</f>
        <v>0</v>
      </c>
      <c r="Y83" s="173">
        <f>X83*(1+J31)</f>
        <v>0</v>
      </c>
      <c r="Z83" s="173">
        <f>Y83*(1+J31)</f>
        <v>0</v>
      </c>
      <c r="AA83" s="173">
        <f>Z83*(1+J31)</f>
        <v>0</v>
      </c>
      <c r="AB83" s="173">
        <f>AA83*(1+J31)</f>
        <v>0</v>
      </c>
      <c r="AC83" s="173">
        <f>AB83*(1+J31)</f>
        <v>0</v>
      </c>
      <c r="AD83" s="173">
        <f>AC83*(1+J31)</f>
        <v>0</v>
      </c>
      <c r="AE83" s="173">
        <f>AD83*(1+J31)</f>
        <v>0</v>
      </c>
      <c r="AF83" s="173">
        <f>AE83*(1+J31)</f>
        <v>0</v>
      </c>
      <c r="AG83" s="173">
        <f>AF83*(1+J31)</f>
        <v>0</v>
      </c>
      <c r="AH83" s="173">
        <f>AG83*(1+J31)</f>
        <v>0</v>
      </c>
      <c r="AI83" s="173">
        <f>AH83*(1+J31)</f>
        <v>0</v>
      </c>
      <c r="AJ83" s="173">
        <f>AI83*(1+J31)</f>
        <v>0</v>
      </c>
      <c r="AK83" s="173">
        <f>AJ83*(1+J31)</f>
        <v>0</v>
      </c>
      <c r="AL83" s="173">
        <f>AK83*(1+J31)</f>
        <v>0</v>
      </c>
      <c r="AM83" s="173">
        <f>AL83*(1+J31)</f>
        <v>0</v>
      </c>
      <c r="AN83" s="173">
        <f>AM83*(1+J31)</f>
        <v>0</v>
      </c>
      <c r="AO83" s="173">
        <f>AN83*(1+J31)</f>
        <v>0</v>
      </c>
      <c r="AP83" s="173">
        <f>AO83*(1+J31)</f>
        <v>0</v>
      </c>
      <c r="AQ83" s="173">
        <f>AP83*(1+J31)</f>
        <v>0</v>
      </c>
    </row>
    <row r="84" spans="1:43" ht="15.75" customHeight="1">
      <c r="A84" s="125" t="s">
        <v>133</v>
      </c>
      <c r="B84" s="125"/>
      <c r="C84" s="173">
        <f>C51</f>
        <v>0</v>
      </c>
      <c r="D84" s="173">
        <f>C84*(1+J31)</f>
        <v>0</v>
      </c>
      <c r="E84" s="173">
        <f>D84*(1+J31)</f>
        <v>0</v>
      </c>
      <c r="F84" s="173">
        <f>E84*(1+J31)</f>
        <v>0</v>
      </c>
      <c r="G84" s="173">
        <f>F84*(1+J31)</f>
        <v>0</v>
      </c>
      <c r="H84" s="173">
        <f>G84*(1+J31)</f>
        <v>0</v>
      </c>
      <c r="I84" s="173">
        <f>H84*(1+J31)</f>
        <v>0</v>
      </c>
      <c r="J84" s="173">
        <f>I84*(1+J31)</f>
        <v>0</v>
      </c>
      <c r="K84" s="173">
        <f>J84*(1+J31)</f>
        <v>0</v>
      </c>
      <c r="L84" s="173">
        <f>K84*(1+J31)</f>
        <v>0</v>
      </c>
      <c r="M84" s="173">
        <f>L84*(1+J31)</f>
        <v>0</v>
      </c>
      <c r="N84" s="173">
        <f>M84*(1+J31)</f>
        <v>0</v>
      </c>
      <c r="O84" s="173">
        <f>N84*(1+J31)</f>
        <v>0</v>
      </c>
      <c r="P84" s="173">
        <f>O84*(1+J31)</f>
        <v>0</v>
      </c>
      <c r="Q84" s="173">
        <f>P84*(1+J31)</f>
        <v>0</v>
      </c>
      <c r="R84" s="173">
        <f>Q84*(1+J31)</f>
        <v>0</v>
      </c>
      <c r="S84" s="173">
        <f>R84*(1+J31)</f>
        <v>0</v>
      </c>
      <c r="T84" s="173">
        <f>S84*(1+J31)</f>
        <v>0</v>
      </c>
      <c r="U84" s="173">
        <f>T84*(1+J31)</f>
        <v>0</v>
      </c>
      <c r="V84" s="173">
        <f>U84*(1+J31)</f>
        <v>0</v>
      </c>
      <c r="W84" s="173">
        <f>V84*(1+J31)</f>
        <v>0</v>
      </c>
      <c r="X84" s="173">
        <f>W84*(1+J31)</f>
        <v>0</v>
      </c>
      <c r="Y84" s="173">
        <f>X84*(1+J31)</f>
        <v>0</v>
      </c>
      <c r="Z84" s="173">
        <f>Y84*(1+J31)</f>
        <v>0</v>
      </c>
      <c r="AA84" s="173">
        <f>Z84*(1+J31)</f>
        <v>0</v>
      </c>
      <c r="AB84" s="173">
        <f>AA84*(1+J31)</f>
        <v>0</v>
      </c>
      <c r="AC84" s="173">
        <f>AB84*(1+J31)</f>
        <v>0</v>
      </c>
      <c r="AD84" s="173">
        <f>AC84*(1+J31)</f>
        <v>0</v>
      </c>
      <c r="AE84" s="173">
        <f>AD84*(1+J31)</f>
        <v>0</v>
      </c>
      <c r="AF84" s="173">
        <f>AE84*(1+J31)</f>
        <v>0</v>
      </c>
      <c r="AG84" s="173">
        <f>AF84*(1+J31)</f>
        <v>0</v>
      </c>
      <c r="AH84" s="173">
        <f>AG84*(1+J31)</f>
        <v>0</v>
      </c>
      <c r="AI84" s="173">
        <f>AH84*(1+J31)</f>
        <v>0</v>
      </c>
      <c r="AJ84" s="173">
        <f>AI84*(1+J31)</f>
        <v>0</v>
      </c>
      <c r="AK84" s="173">
        <f>AJ84*(1+J31)</f>
        <v>0</v>
      </c>
      <c r="AL84" s="173">
        <f>AK84*(1+J31)</f>
        <v>0</v>
      </c>
      <c r="AM84" s="173">
        <f>AL84*(1+J31)</f>
        <v>0</v>
      </c>
      <c r="AN84" s="173">
        <f>AM84*(1+J31)</f>
        <v>0</v>
      </c>
      <c r="AO84" s="173">
        <f>AN84*(1+J31)</f>
        <v>0</v>
      </c>
      <c r="AP84" s="173">
        <f>AO84*(1+J31)</f>
        <v>0</v>
      </c>
      <c r="AQ84" s="173">
        <f>AP84*(1+J31)</f>
        <v>0</v>
      </c>
    </row>
    <row r="85" spans="1:43" ht="15.75" customHeight="1">
      <c r="A85" s="125" t="s">
        <v>134</v>
      </c>
      <c r="B85" s="125"/>
      <c r="C85" s="173">
        <f>C52</f>
        <v>0</v>
      </c>
      <c r="D85" s="173">
        <f>C85*(1+J31)</f>
        <v>0</v>
      </c>
      <c r="E85" s="173">
        <f>D85*(1+J31)</f>
        <v>0</v>
      </c>
      <c r="F85" s="173">
        <f>E85*(1+J31)</f>
        <v>0</v>
      </c>
      <c r="G85" s="173">
        <f>F85*(1+J31)</f>
        <v>0</v>
      </c>
      <c r="H85" s="173">
        <f>G85*(1+J31)</f>
        <v>0</v>
      </c>
      <c r="I85" s="173">
        <f>H85*(1+J31)</f>
        <v>0</v>
      </c>
      <c r="J85" s="173">
        <f>I85*(1+J31)</f>
        <v>0</v>
      </c>
      <c r="K85" s="173">
        <f>J85*(1+J31)</f>
        <v>0</v>
      </c>
      <c r="L85" s="173">
        <f>K85*(1+J31)</f>
        <v>0</v>
      </c>
      <c r="M85" s="173">
        <f>L85*(1+J31)</f>
        <v>0</v>
      </c>
      <c r="N85" s="173">
        <f>M85*(1+J31)</f>
        <v>0</v>
      </c>
      <c r="O85" s="173">
        <f>N85*(1+J31)</f>
        <v>0</v>
      </c>
      <c r="P85" s="173">
        <f>O85*(1+J31)</f>
        <v>0</v>
      </c>
      <c r="Q85" s="173">
        <f>P85*(1+J31)</f>
        <v>0</v>
      </c>
      <c r="R85" s="173">
        <f>Q85*(1+J31)</f>
        <v>0</v>
      </c>
      <c r="S85" s="173">
        <f>R85*(1+J31)</f>
        <v>0</v>
      </c>
      <c r="T85" s="173">
        <f>S85*(1+J31)</f>
        <v>0</v>
      </c>
      <c r="U85" s="173">
        <f>T85*(1+J31)</f>
        <v>0</v>
      </c>
      <c r="V85" s="173">
        <f>U85*(1+J31)</f>
        <v>0</v>
      </c>
      <c r="W85" s="173">
        <f>V85*(1+J31)</f>
        <v>0</v>
      </c>
      <c r="X85" s="173">
        <f>W85*(1+J31)</f>
        <v>0</v>
      </c>
      <c r="Y85" s="173">
        <f>X85*(1+J31)</f>
        <v>0</v>
      </c>
      <c r="Z85" s="173">
        <f>Y85*(1+J31)</f>
        <v>0</v>
      </c>
      <c r="AA85" s="173">
        <f>Z85*(1+J31)</f>
        <v>0</v>
      </c>
      <c r="AB85" s="173">
        <f>AA85*(1+J31)</f>
        <v>0</v>
      </c>
      <c r="AC85" s="173">
        <f>AB85*(1+J31)</f>
        <v>0</v>
      </c>
      <c r="AD85" s="173">
        <f>AC85*(1+J31)</f>
        <v>0</v>
      </c>
      <c r="AE85" s="173">
        <f>AD85*(1+J31)</f>
        <v>0</v>
      </c>
      <c r="AF85" s="173">
        <f>AE85*(1+J31)</f>
        <v>0</v>
      </c>
      <c r="AG85" s="173">
        <f>AF85*(1+J31)</f>
        <v>0</v>
      </c>
      <c r="AH85" s="173">
        <f>AG85*(1+J31)</f>
        <v>0</v>
      </c>
      <c r="AI85" s="173">
        <f>AH85*(1+J31)</f>
        <v>0</v>
      </c>
      <c r="AJ85" s="173">
        <f>AI85*(1+J31)</f>
        <v>0</v>
      </c>
      <c r="AK85" s="173">
        <f>AJ85*(1+J31)</f>
        <v>0</v>
      </c>
      <c r="AL85" s="173">
        <f>AK85*(1+J31)</f>
        <v>0</v>
      </c>
      <c r="AM85" s="173">
        <f>AL85*(1+J31)</f>
        <v>0</v>
      </c>
      <c r="AN85" s="173">
        <f>AM85*(1+J31)</f>
        <v>0</v>
      </c>
      <c r="AO85" s="173">
        <f>AN85*(1+J31)</f>
        <v>0</v>
      </c>
      <c r="AP85" s="173">
        <f>AO85*(1+J31)</f>
        <v>0</v>
      </c>
      <c r="AQ85" s="173">
        <f>AP85*(1+J31)</f>
        <v>0</v>
      </c>
    </row>
    <row r="86" spans="1:43" ht="15.75" customHeight="1">
      <c r="A86" s="123" t="s">
        <v>135</v>
      </c>
      <c r="B86" s="123"/>
      <c r="C86" s="174">
        <f>C53</f>
        <v>0</v>
      </c>
      <c r="D86" s="174">
        <f>C86*(1+J31)</f>
        <v>0</v>
      </c>
      <c r="E86" s="174">
        <f>D86*(1+J31)</f>
        <v>0</v>
      </c>
      <c r="F86" s="174">
        <f>E86*(1+J31)</f>
        <v>0</v>
      </c>
      <c r="G86" s="174">
        <f>F86*(1+J31)</f>
        <v>0</v>
      </c>
      <c r="H86" s="174">
        <f>G86*(1+J31)</f>
        <v>0</v>
      </c>
      <c r="I86" s="174">
        <f>H86*(1+J31)</f>
        <v>0</v>
      </c>
      <c r="J86" s="174">
        <f>I86*(1+J31)</f>
        <v>0</v>
      </c>
      <c r="K86" s="174">
        <f>J86*(1+J31)</f>
        <v>0</v>
      </c>
      <c r="L86" s="174">
        <f>K86*(1+J31)</f>
        <v>0</v>
      </c>
      <c r="M86" s="174">
        <f>L86*(1+J31)</f>
        <v>0</v>
      </c>
      <c r="N86" s="174">
        <f>M86*(1+J31)</f>
        <v>0</v>
      </c>
      <c r="O86" s="174">
        <f>N86*(1+J31)</f>
        <v>0</v>
      </c>
      <c r="P86" s="174">
        <f>O86*(1+J31)</f>
        <v>0</v>
      </c>
      <c r="Q86" s="174">
        <f>P86*(1+J31)</f>
        <v>0</v>
      </c>
      <c r="R86" s="174">
        <f>Q86*(1+J31)</f>
        <v>0</v>
      </c>
      <c r="S86" s="174">
        <f>R86*(1+J31)</f>
        <v>0</v>
      </c>
      <c r="T86" s="174">
        <f>S86*(1+J31)</f>
        <v>0</v>
      </c>
      <c r="U86" s="174">
        <f>T86*(1+J31)</f>
        <v>0</v>
      </c>
      <c r="V86" s="174">
        <f>U86*(1+J31)</f>
        <v>0</v>
      </c>
      <c r="W86" s="174">
        <f>V86*(1+J31)</f>
        <v>0</v>
      </c>
      <c r="X86" s="174">
        <f>W86*(1+J31)</f>
        <v>0</v>
      </c>
      <c r="Y86" s="174">
        <f>X86*(1+J31)</f>
        <v>0</v>
      </c>
      <c r="Z86" s="174">
        <f>Y86*(1+J31)</f>
        <v>0</v>
      </c>
      <c r="AA86" s="174">
        <f>Z86*(1+J31)</f>
        <v>0</v>
      </c>
      <c r="AB86" s="174">
        <f>AA86*(1+J31)</f>
        <v>0</v>
      </c>
      <c r="AC86" s="174">
        <f>AB86*(1+J31)</f>
        <v>0</v>
      </c>
      <c r="AD86" s="174">
        <f>AC86*(1+J31)</f>
        <v>0</v>
      </c>
      <c r="AE86" s="174">
        <f>AD86*(1+J31)</f>
        <v>0</v>
      </c>
      <c r="AF86" s="174">
        <f>AE86*(1+J31)</f>
        <v>0</v>
      </c>
      <c r="AG86" s="174">
        <f>AF86*(1+J31)</f>
        <v>0</v>
      </c>
      <c r="AH86" s="174">
        <f>AG86*(1+J31)</f>
        <v>0</v>
      </c>
      <c r="AI86" s="174">
        <f>AH86*(1+J31)</f>
        <v>0</v>
      </c>
      <c r="AJ86" s="174">
        <f>AI86*(1+J31)</f>
        <v>0</v>
      </c>
      <c r="AK86" s="174">
        <f>AJ86*(1+J31)</f>
        <v>0</v>
      </c>
      <c r="AL86" s="174">
        <f>AK86*(1+J31)</f>
        <v>0</v>
      </c>
      <c r="AM86" s="174">
        <f>AL86*(1+J31)</f>
        <v>0</v>
      </c>
      <c r="AN86" s="174">
        <f>AM86*(1+J31)</f>
        <v>0</v>
      </c>
      <c r="AO86" s="174">
        <f>AN86*(1+J31)</f>
        <v>0</v>
      </c>
      <c r="AP86" s="174">
        <f>AO86*(1+J31)</f>
        <v>0</v>
      </c>
      <c r="AQ86" s="174">
        <f>AP86*(1+J31)</f>
        <v>0</v>
      </c>
    </row>
    <row r="87" spans="1:43" ht="15.75" customHeight="1">
      <c r="A87" s="125" t="s">
        <v>136</v>
      </c>
      <c r="B87" s="125"/>
      <c r="C87" s="173">
        <f>SUM(C79:C86)</f>
        <v>0</v>
      </c>
      <c r="D87" s="173">
        <f>SUM(D79:D86)</f>
        <v>0</v>
      </c>
      <c r="E87" s="173">
        <f>SUM(E79:E86)</f>
        <v>0</v>
      </c>
      <c r="F87" s="173">
        <f>SUM(F79:F86)</f>
        <v>0</v>
      </c>
      <c r="G87" s="173">
        <f t="shared" ref="G87:AQ87" si="11">SUM(G79:G86)</f>
        <v>0</v>
      </c>
      <c r="H87" s="173">
        <f t="shared" si="11"/>
        <v>0</v>
      </c>
      <c r="I87" s="173">
        <f t="shared" si="11"/>
        <v>0</v>
      </c>
      <c r="J87" s="173">
        <f t="shared" si="11"/>
        <v>0</v>
      </c>
      <c r="K87" s="173">
        <f t="shared" si="11"/>
        <v>0</v>
      </c>
      <c r="L87" s="173">
        <f t="shared" si="11"/>
        <v>0</v>
      </c>
      <c r="M87" s="173">
        <f t="shared" si="11"/>
        <v>0</v>
      </c>
      <c r="N87" s="173">
        <f t="shared" si="11"/>
        <v>0</v>
      </c>
      <c r="O87" s="173">
        <f t="shared" si="11"/>
        <v>0</v>
      </c>
      <c r="P87" s="173">
        <f t="shared" si="11"/>
        <v>0</v>
      </c>
      <c r="Q87" s="173">
        <f t="shared" si="11"/>
        <v>0</v>
      </c>
      <c r="R87" s="173">
        <f t="shared" si="11"/>
        <v>0</v>
      </c>
      <c r="S87" s="173">
        <f t="shared" si="11"/>
        <v>0</v>
      </c>
      <c r="T87" s="173">
        <f t="shared" si="11"/>
        <v>0</v>
      </c>
      <c r="U87" s="173">
        <f t="shared" si="11"/>
        <v>0</v>
      </c>
      <c r="V87" s="173">
        <f t="shared" si="11"/>
        <v>0</v>
      </c>
      <c r="W87" s="173">
        <f t="shared" si="11"/>
        <v>0</v>
      </c>
      <c r="X87" s="173">
        <f t="shared" si="11"/>
        <v>0</v>
      </c>
      <c r="Y87" s="173">
        <f t="shared" si="11"/>
        <v>0</v>
      </c>
      <c r="Z87" s="173">
        <f t="shared" si="11"/>
        <v>0</v>
      </c>
      <c r="AA87" s="173">
        <f t="shared" si="11"/>
        <v>0</v>
      </c>
      <c r="AB87" s="173">
        <f t="shared" si="11"/>
        <v>0</v>
      </c>
      <c r="AC87" s="173">
        <f t="shared" si="11"/>
        <v>0</v>
      </c>
      <c r="AD87" s="173">
        <f t="shared" si="11"/>
        <v>0</v>
      </c>
      <c r="AE87" s="173">
        <f t="shared" si="11"/>
        <v>0</v>
      </c>
      <c r="AF87" s="173">
        <f t="shared" si="11"/>
        <v>0</v>
      </c>
      <c r="AG87" s="173">
        <f t="shared" si="11"/>
        <v>0</v>
      </c>
      <c r="AH87" s="173">
        <f t="shared" si="11"/>
        <v>0</v>
      </c>
      <c r="AI87" s="173">
        <f t="shared" si="11"/>
        <v>0</v>
      </c>
      <c r="AJ87" s="173">
        <f t="shared" si="11"/>
        <v>0</v>
      </c>
      <c r="AK87" s="173">
        <f t="shared" si="11"/>
        <v>0</v>
      </c>
      <c r="AL87" s="173">
        <f t="shared" si="11"/>
        <v>0</v>
      </c>
      <c r="AM87" s="173">
        <f t="shared" si="11"/>
        <v>0</v>
      </c>
      <c r="AN87" s="173">
        <f t="shared" si="11"/>
        <v>0</v>
      </c>
      <c r="AO87" s="173">
        <f t="shared" si="11"/>
        <v>0</v>
      </c>
      <c r="AP87" s="173">
        <f t="shared" si="11"/>
        <v>0</v>
      </c>
      <c r="AQ87" s="173">
        <f t="shared" si="11"/>
        <v>0</v>
      </c>
    </row>
    <row r="88" spans="1:43" ht="15.75" customHeight="1">
      <c r="A88" s="125" t="s">
        <v>137</v>
      </c>
      <c r="B88" s="125"/>
      <c r="C88" s="173">
        <f>C55</f>
        <v>0</v>
      </c>
      <c r="D88" s="173">
        <f>C88*(1+'Pro Forma'!$J$9)</f>
        <v>0</v>
      </c>
      <c r="E88" s="173">
        <f>D88*(1+'Pro Forma'!$J$9)</f>
        <v>0</v>
      </c>
      <c r="F88" s="173">
        <f>E88*(1+'Pro Forma'!$J$9)</f>
        <v>0</v>
      </c>
      <c r="G88" s="173">
        <f>F88*(1+'Pro Forma'!$J$9)</f>
        <v>0</v>
      </c>
      <c r="H88" s="173">
        <f>G88*(1+'Pro Forma'!$J$9)</f>
        <v>0</v>
      </c>
      <c r="I88" s="173">
        <f>H88*(1+'Pro Forma'!$J$9)</f>
        <v>0</v>
      </c>
      <c r="J88" s="173">
        <f>I88*(1+'Pro Forma'!$J$9)</f>
        <v>0</v>
      </c>
      <c r="K88" s="173">
        <f>J88*(1+'Pro Forma'!$J$9)</f>
        <v>0</v>
      </c>
      <c r="L88" s="173">
        <f>K88*(1+'Pro Forma'!$J$9)</f>
        <v>0</v>
      </c>
      <c r="M88" s="173">
        <f>L88*(1+'Pro Forma'!$J$9)</f>
        <v>0</v>
      </c>
      <c r="N88" s="173">
        <f>M88*(1+'Pro Forma'!$J$9)</f>
        <v>0</v>
      </c>
      <c r="O88" s="173">
        <f>N88*(1+'Pro Forma'!$J$9)</f>
        <v>0</v>
      </c>
      <c r="P88" s="173">
        <f>O88*(1+'Pro Forma'!$J$9)</f>
        <v>0</v>
      </c>
      <c r="Q88" s="173">
        <f>P88*(1+'Pro Forma'!$J$9)</f>
        <v>0</v>
      </c>
      <c r="R88" s="173">
        <f>Q88*(1+'Pro Forma'!$J$9)</f>
        <v>0</v>
      </c>
      <c r="S88" s="173">
        <f>R88*(1+'Pro Forma'!$J$9)</f>
        <v>0</v>
      </c>
      <c r="T88" s="173">
        <f>S88*(1+'Pro Forma'!$J$9)</f>
        <v>0</v>
      </c>
      <c r="U88" s="173">
        <f>T88*(1+'Pro Forma'!$J$9)</f>
        <v>0</v>
      </c>
      <c r="V88" s="173">
        <f>U88*(1+'Pro Forma'!$J$9)</f>
        <v>0</v>
      </c>
      <c r="W88" s="173">
        <f>V88*(1+'Pro Forma'!$J$9)</f>
        <v>0</v>
      </c>
      <c r="X88" s="173">
        <f>W88*(1+'Pro Forma'!$J$9)</f>
        <v>0</v>
      </c>
      <c r="Y88" s="173">
        <f>X88*(1+'Pro Forma'!$J$9)</f>
        <v>0</v>
      </c>
      <c r="Z88" s="173">
        <f>Y88*(1+'Pro Forma'!$J$9)</f>
        <v>0</v>
      </c>
      <c r="AA88" s="173">
        <f>Z88*(1+'Pro Forma'!$J$9)</f>
        <v>0</v>
      </c>
      <c r="AB88" s="173">
        <f>AA88*(1+'Pro Forma'!$J$9)</f>
        <v>0</v>
      </c>
      <c r="AC88" s="173">
        <f>AB88*(1+'Pro Forma'!$J$9)</f>
        <v>0</v>
      </c>
      <c r="AD88" s="173">
        <f>AC88*(1+'Pro Forma'!$J$9)</f>
        <v>0</v>
      </c>
      <c r="AE88" s="173">
        <f>AD88*(1+'Pro Forma'!$J$9)</f>
        <v>0</v>
      </c>
      <c r="AF88" s="173">
        <f>AE88*(1+'Pro Forma'!$J$9)</f>
        <v>0</v>
      </c>
      <c r="AG88" s="173">
        <f>AF88*(1+'Pro Forma'!$J$9)</f>
        <v>0</v>
      </c>
      <c r="AH88" s="173">
        <f>AG88*(1+'Pro Forma'!$J$9)</f>
        <v>0</v>
      </c>
      <c r="AI88" s="173">
        <f>AH88*(1+'Pro Forma'!$J$9)</f>
        <v>0</v>
      </c>
      <c r="AJ88" s="173">
        <f>AI88*(1+'Pro Forma'!$J$9)</f>
        <v>0</v>
      </c>
      <c r="AK88" s="173">
        <f>AJ88*(1+'Pro Forma'!$J$9)</f>
        <v>0</v>
      </c>
      <c r="AL88" s="173">
        <f>AK88*(1+'Pro Forma'!$J$9)</f>
        <v>0</v>
      </c>
      <c r="AM88" s="173">
        <f>AL88*(1+'Pro Forma'!$J$9)</f>
        <v>0</v>
      </c>
      <c r="AN88" s="173">
        <f>AM88*(1+'Pro Forma'!$J$9)</f>
        <v>0</v>
      </c>
      <c r="AO88" s="173">
        <f>AN88*(1+'Pro Forma'!$J$9)</f>
        <v>0</v>
      </c>
      <c r="AP88" s="173">
        <f>AO88*(1+'Pro Forma'!$J$9)</f>
        <v>0</v>
      </c>
      <c r="AQ88" s="173">
        <f>AP88*(1+'Pro Forma'!$J$9)</f>
        <v>0</v>
      </c>
    </row>
    <row r="89" spans="1:43" ht="15.75" customHeight="1">
      <c r="A89" s="123" t="s">
        <v>138</v>
      </c>
      <c r="B89" s="123"/>
      <c r="C89" s="174">
        <f>C56</f>
        <v>0</v>
      </c>
      <c r="D89" s="174">
        <f>C89*(1+'Pro Forma'!$J$31)</f>
        <v>0</v>
      </c>
      <c r="E89" s="174">
        <f>D89*(1+'Pro Forma'!$J$31)</f>
        <v>0</v>
      </c>
      <c r="F89" s="174">
        <f>E89*(1+'Pro Forma'!$J$31)</f>
        <v>0</v>
      </c>
      <c r="G89" s="174">
        <f>F89*(1+'Pro Forma'!$J$31)</f>
        <v>0</v>
      </c>
      <c r="H89" s="174">
        <f>G89*(1+'Pro Forma'!$J$31)</f>
        <v>0</v>
      </c>
      <c r="I89" s="174">
        <f>H89*(1+'Pro Forma'!$J$31)</f>
        <v>0</v>
      </c>
      <c r="J89" s="174">
        <f>I89*(1+'Pro Forma'!$J$31)</f>
        <v>0</v>
      </c>
      <c r="K89" s="174">
        <f>J89*(1+'Pro Forma'!$J$31)</f>
        <v>0</v>
      </c>
      <c r="L89" s="174">
        <f>K89*(1+'Pro Forma'!$J$31)</f>
        <v>0</v>
      </c>
      <c r="M89" s="174">
        <f>L89*(1+'Pro Forma'!$J$31)</f>
        <v>0</v>
      </c>
      <c r="N89" s="174">
        <f>M89*(1+'Pro Forma'!$J$31)</f>
        <v>0</v>
      </c>
      <c r="O89" s="174">
        <f>N89*(1+'Pro Forma'!$J$31)</f>
        <v>0</v>
      </c>
      <c r="P89" s="174">
        <f>O89*(1+'Pro Forma'!$J$31)</f>
        <v>0</v>
      </c>
      <c r="Q89" s="174">
        <f>P89*(1+'Pro Forma'!$J$31)</f>
        <v>0</v>
      </c>
      <c r="R89" s="174">
        <f>Q89*(1+'Pro Forma'!$J$31)</f>
        <v>0</v>
      </c>
      <c r="S89" s="174">
        <f>R89*(1+'Pro Forma'!$J$31)</f>
        <v>0</v>
      </c>
      <c r="T89" s="174">
        <f>S89*(1+'Pro Forma'!$J$31)</f>
        <v>0</v>
      </c>
      <c r="U89" s="174">
        <f>T89*(1+'Pro Forma'!$J$31)</f>
        <v>0</v>
      </c>
      <c r="V89" s="174">
        <f>U89*(1+'Pro Forma'!$J$31)</f>
        <v>0</v>
      </c>
      <c r="W89" s="174">
        <f>V89*(1+'Pro Forma'!$J$31)</f>
        <v>0</v>
      </c>
      <c r="X89" s="174">
        <f>W89*(1+'Pro Forma'!$J$31)</f>
        <v>0</v>
      </c>
      <c r="Y89" s="174">
        <f>X89*(1+'Pro Forma'!$J$31)</f>
        <v>0</v>
      </c>
      <c r="Z89" s="174">
        <f>Y89*(1+'Pro Forma'!$J$31)</f>
        <v>0</v>
      </c>
      <c r="AA89" s="174">
        <f>Z89*(1+'Pro Forma'!$J$31)</f>
        <v>0</v>
      </c>
      <c r="AB89" s="174">
        <f>AA89*(1+'Pro Forma'!$J$31)</f>
        <v>0</v>
      </c>
      <c r="AC89" s="174">
        <f>AB89*(1+'Pro Forma'!$J$31)</f>
        <v>0</v>
      </c>
      <c r="AD89" s="174">
        <f>AC89*(1+'Pro Forma'!$J$31)</f>
        <v>0</v>
      </c>
      <c r="AE89" s="174">
        <f>AD89*(1+'Pro Forma'!$J$31)</f>
        <v>0</v>
      </c>
      <c r="AF89" s="174">
        <f>AE89*(1+'Pro Forma'!$J$31)</f>
        <v>0</v>
      </c>
      <c r="AG89" s="174">
        <f>AF89*(1+'Pro Forma'!$J$31)</f>
        <v>0</v>
      </c>
      <c r="AH89" s="174">
        <f>AG89*(1+'Pro Forma'!$J$31)</f>
        <v>0</v>
      </c>
      <c r="AI89" s="174">
        <f>AH89*(1+'Pro Forma'!$J$31)</f>
        <v>0</v>
      </c>
      <c r="AJ89" s="174">
        <f>AI89*(1+'Pro Forma'!$J$31)</f>
        <v>0</v>
      </c>
      <c r="AK89" s="174">
        <f>AJ89*(1+'Pro Forma'!$J$31)</f>
        <v>0</v>
      </c>
      <c r="AL89" s="174">
        <f>AK89*(1+'Pro Forma'!$J$31)</f>
        <v>0</v>
      </c>
      <c r="AM89" s="174">
        <f>AL89*(1+'Pro Forma'!$J$31)</f>
        <v>0</v>
      </c>
      <c r="AN89" s="174">
        <f>AM89*(1+'Pro Forma'!$J$31)</f>
        <v>0</v>
      </c>
      <c r="AO89" s="174">
        <f>AN89*(1+'Pro Forma'!$J$31)</f>
        <v>0</v>
      </c>
      <c r="AP89" s="174">
        <f>AO89*(1+'Pro Forma'!$J$31)</f>
        <v>0</v>
      </c>
      <c r="AQ89" s="174">
        <f>AP89*(1+'Pro Forma'!$J$31)</f>
        <v>0</v>
      </c>
    </row>
    <row r="90" spans="1:43" ht="15.75" customHeight="1">
      <c r="A90" s="121" t="s">
        <v>139</v>
      </c>
      <c r="B90" s="125"/>
      <c r="C90" s="173">
        <f t="shared" ref="C90:E90" si="12">C76-C87-C88-C89</f>
        <v>0</v>
      </c>
      <c r="D90" s="173">
        <f t="shared" si="12"/>
        <v>0</v>
      </c>
      <c r="E90" s="173">
        <f t="shared" si="12"/>
        <v>0</v>
      </c>
      <c r="F90" s="173">
        <f t="shared" ref="F90:AQ90" si="13">F76-F87-F88-F89</f>
        <v>0</v>
      </c>
      <c r="G90" s="173">
        <f t="shared" si="13"/>
        <v>0</v>
      </c>
      <c r="H90" s="173">
        <f t="shared" si="13"/>
        <v>0</v>
      </c>
      <c r="I90" s="173">
        <f t="shared" si="13"/>
        <v>0</v>
      </c>
      <c r="J90" s="173">
        <f t="shared" si="13"/>
        <v>0</v>
      </c>
      <c r="K90" s="173">
        <f t="shared" si="13"/>
        <v>0</v>
      </c>
      <c r="L90" s="173">
        <f t="shared" si="13"/>
        <v>0</v>
      </c>
      <c r="M90" s="173">
        <f t="shared" si="13"/>
        <v>0</v>
      </c>
      <c r="N90" s="173">
        <f t="shared" si="13"/>
        <v>0</v>
      </c>
      <c r="O90" s="173">
        <f t="shared" si="13"/>
        <v>0</v>
      </c>
      <c r="P90" s="173">
        <f t="shared" si="13"/>
        <v>0</v>
      </c>
      <c r="Q90" s="173">
        <f t="shared" si="13"/>
        <v>0</v>
      </c>
      <c r="R90" s="173">
        <f t="shared" si="13"/>
        <v>0</v>
      </c>
      <c r="S90" s="173">
        <f t="shared" si="13"/>
        <v>0</v>
      </c>
      <c r="T90" s="173">
        <f t="shared" si="13"/>
        <v>0</v>
      </c>
      <c r="U90" s="173">
        <f t="shared" si="13"/>
        <v>0</v>
      </c>
      <c r="V90" s="173">
        <f t="shared" si="13"/>
        <v>0</v>
      </c>
      <c r="W90" s="173">
        <f t="shared" si="13"/>
        <v>0</v>
      </c>
      <c r="X90" s="173">
        <f t="shared" si="13"/>
        <v>0</v>
      </c>
      <c r="Y90" s="173">
        <f t="shared" si="13"/>
        <v>0</v>
      </c>
      <c r="Z90" s="173">
        <f t="shared" si="13"/>
        <v>0</v>
      </c>
      <c r="AA90" s="173">
        <f t="shared" si="13"/>
        <v>0</v>
      </c>
      <c r="AB90" s="173">
        <f t="shared" si="13"/>
        <v>0</v>
      </c>
      <c r="AC90" s="173">
        <f t="shared" si="13"/>
        <v>0</v>
      </c>
      <c r="AD90" s="173">
        <f t="shared" si="13"/>
        <v>0</v>
      </c>
      <c r="AE90" s="173">
        <f t="shared" si="13"/>
        <v>0</v>
      </c>
      <c r="AF90" s="173">
        <f t="shared" si="13"/>
        <v>0</v>
      </c>
      <c r="AG90" s="173">
        <f t="shared" si="13"/>
        <v>0</v>
      </c>
      <c r="AH90" s="173">
        <f t="shared" si="13"/>
        <v>0</v>
      </c>
      <c r="AI90" s="173">
        <f t="shared" si="13"/>
        <v>0</v>
      </c>
      <c r="AJ90" s="173">
        <f t="shared" si="13"/>
        <v>0</v>
      </c>
      <c r="AK90" s="173">
        <f t="shared" si="13"/>
        <v>0</v>
      </c>
      <c r="AL90" s="173">
        <f t="shared" si="13"/>
        <v>0</v>
      </c>
      <c r="AM90" s="173">
        <f t="shared" si="13"/>
        <v>0</v>
      </c>
      <c r="AN90" s="173">
        <f t="shared" si="13"/>
        <v>0</v>
      </c>
      <c r="AO90" s="173">
        <f t="shared" si="13"/>
        <v>0</v>
      </c>
      <c r="AP90" s="173">
        <f t="shared" si="13"/>
        <v>0</v>
      </c>
      <c r="AQ90" s="173">
        <f t="shared" si="13"/>
        <v>0</v>
      </c>
    </row>
    <row r="91" spans="1:43" ht="15.75" customHeight="1">
      <c r="A91" s="126"/>
      <c r="B91" s="126"/>
    </row>
    <row r="92" spans="1:43" ht="15.75" customHeight="1">
      <c r="A92" s="125" t="s">
        <v>140</v>
      </c>
      <c r="B92" s="125"/>
      <c r="C92" s="189">
        <f t="shared" ref="C92:AQ92" si="14">C151</f>
        <v>0</v>
      </c>
      <c r="D92" s="189">
        <f t="shared" si="14"/>
        <v>0</v>
      </c>
      <c r="E92" s="189">
        <f t="shared" si="14"/>
        <v>0</v>
      </c>
      <c r="F92" s="189">
        <f t="shared" si="14"/>
        <v>0</v>
      </c>
      <c r="G92" s="189">
        <f t="shared" si="14"/>
        <v>0</v>
      </c>
      <c r="H92" s="189">
        <f t="shared" si="14"/>
        <v>0</v>
      </c>
      <c r="I92" s="189">
        <f t="shared" si="14"/>
        <v>0</v>
      </c>
      <c r="J92" s="189">
        <f t="shared" si="14"/>
        <v>0</v>
      </c>
      <c r="K92" s="189">
        <f t="shared" si="14"/>
        <v>0</v>
      </c>
      <c r="L92" s="189">
        <f t="shared" si="14"/>
        <v>0</v>
      </c>
      <c r="M92" s="189">
        <f t="shared" si="14"/>
        <v>0</v>
      </c>
      <c r="N92" s="189">
        <f t="shared" si="14"/>
        <v>0</v>
      </c>
      <c r="O92" s="189">
        <f t="shared" si="14"/>
        <v>0</v>
      </c>
      <c r="P92" s="189">
        <f t="shared" si="14"/>
        <v>0</v>
      </c>
      <c r="Q92" s="189">
        <f t="shared" si="14"/>
        <v>0</v>
      </c>
      <c r="R92" s="189">
        <f t="shared" si="14"/>
        <v>0</v>
      </c>
      <c r="S92" s="189">
        <f t="shared" si="14"/>
        <v>0</v>
      </c>
      <c r="T92" s="189">
        <f t="shared" si="14"/>
        <v>0</v>
      </c>
      <c r="U92" s="189">
        <f t="shared" si="14"/>
        <v>0</v>
      </c>
      <c r="V92" s="189">
        <f t="shared" si="14"/>
        <v>0</v>
      </c>
      <c r="W92" s="189">
        <f t="shared" si="14"/>
        <v>0</v>
      </c>
      <c r="X92" s="189">
        <f t="shared" si="14"/>
        <v>0</v>
      </c>
      <c r="Y92" s="189">
        <f t="shared" si="14"/>
        <v>0</v>
      </c>
      <c r="Z92" s="189">
        <f t="shared" si="14"/>
        <v>0</v>
      </c>
      <c r="AA92" s="189">
        <f t="shared" si="14"/>
        <v>0</v>
      </c>
      <c r="AB92" s="189">
        <f t="shared" si="14"/>
        <v>0</v>
      </c>
      <c r="AC92" s="189">
        <f t="shared" si="14"/>
        <v>0</v>
      </c>
      <c r="AD92" s="189">
        <f t="shared" si="14"/>
        <v>0</v>
      </c>
      <c r="AE92" s="189">
        <f t="shared" si="14"/>
        <v>0</v>
      </c>
      <c r="AF92" s="189">
        <f t="shared" si="14"/>
        <v>0</v>
      </c>
      <c r="AG92" s="189">
        <f t="shared" si="14"/>
        <v>0</v>
      </c>
      <c r="AH92" s="189">
        <f t="shared" si="14"/>
        <v>0</v>
      </c>
      <c r="AI92" s="189">
        <f t="shared" si="14"/>
        <v>0</v>
      </c>
      <c r="AJ92" s="189">
        <f t="shared" si="14"/>
        <v>0</v>
      </c>
      <c r="AK92" s="189">
        <f t="shared" si="14"/>
        <v>0</v>
      </c>
      <c r="AL92" s="189">
        <f t="shared" si="14"/>
        <v>0</v>
      </c>
      <c r="AM92" s="189">
        <f t="shared" si="14"/>
        <v>0</v>
      </c>
      <c r="AN92" s="189">
        <f t="shared" si="14"/>
        <v>0</v>
      </c>
      <c r="AO92" s="189">
        <f t="shared" si="14"/>
        <v>0</v>
      </c>
      <c r="AP92" s="189">
        <f t="shared" si="14"/>
        <v>0</v>
      </c>
      <c r="AQ92" s="189">
        <f t="shared" si="14"/>
        <v>0</v>
      </c>
    </row>
    <row r="93" spans="1:43" ht="15.75" customHeight="1">
      <c r="A93" s="125" t="s">
        <v>141</v>
      </c>
      <c r="B93" s="125"/>
      <c r="C93" s="189">
        <f t="shared" ref="C93:AQ93" si="15">C163+C173</f>
        <v>0</v>
      </c>
      <c r="D93" s="189">
        <f t="shared" si="15"/>
        <v>0</v>
      </c>
      <c r="E93" s="189">
        <f t="shared" si="15"/>
        <v>0</v>
      </c>
      <c r="F93" s="189">
        <f t="shared" si="15"/>
        <v>0</v>
      </c>
      <c r="G93" s="189">
        <f t="shared" si="15"/>
        <v>0</v>
      </c>
      <c r="H93" s="189">
        <f t="shared" si="15"/>
        <v>0</v>
      </c>
      <c r="I93" s="189">
        <f t="shared" si="15"/>
        <v>0</v>
      </c>
      <c r="J93" s="189">
        <f t="shared" si="15"/>
        <v>0</v>
      </c>
      <c r="K93" s="189">
        <f t="shared" si="15"/>
        <v>0</v>
      </c>
      <c r="L93" s="189">
        <f t="shared" si="15"/>
        <v>0</v>
      </c>
      <c r="M93" s="189">
        <f t="shared" si="15"/>
        <v>0</v>
      </c>
      <c r="N93" s="189">
        <f t="shared" si="15"/>
        <v>0</v>
      </c>
      <c r="O93" s="189">
        <f t="shared" si="15"/>
        <v>0</v>
      </c>
      <c r="P93" s="189">
        <f t="shared" si="15"/>
        <v>0</v>
      </c>
      <c r="Q93" s="189">
        <f t="shared" si="15"/>
        <v>0</v>
      </c>
      <c r="R93" s="189">
        <f t="shared" si="15"/>
        <v>0</v>
      </c>
      <c r="S93" s="189">
        <f t="shared" si="15"/>
        <v>0</v>
      </c>
      <c r="T93" s="189">
        <f t="shared" si="15"/>
        <v>0</v>
      </c>
      <c r="U93" s="189">
        <f t="shared" si="15"/>
        <v>0</v>
      </c>
      <c r="V93" s="189">
        <f t="shared" si="15"/>
        <v>0</v>
      </c>
      <c r="W93" s="189">
        <f t="shared" si="15"/>
        <v>0</v>
      </c>
      <c r="X93" s="189">
        <f t="shared" si="15"/>
        <v>0</v>
      </c>
      <c r="Y93" s="189">
        <f t="shared" si="15"/>
        <v>0</v>
      </c>
      <c r="Z93" s="189">
        <f t="shared" si="15"/>
        <v>0</v>
      </c>
      <c r="AA93" s="189">
        <f t="shared" si="15"/>
        <v>0</v>
      </c>
      <c r="AB93" s="189">
        <f t="shared" si="15"/>
        <v>0</v>
      </c>
      <c r="AC93" s="189">
        <f t="shared" si="15"/>
        <v>0</v>
      </c>
      <c r="AD93" s="189">
        <f t="shared" si="15"/>
        <v>0</v>
      </c>
      <c r="AE93" s="189">
        <f t="shared" si="15"/>
        <v>0</v>
      </c>
      <c r="AF93" s="189">
        <f t="shared" si="15"/>
        <v>0</v>
      </c>
      <c r="AG93" s="189">
        <f t="shared" si="15"/>
        <v>0</v>
      </c>
      <c r="AH93" s="189">
        <f t="shared" si="15"/>
        <v>0</v>
      </c>
      <c r="AI93" s="189">
        <f t="shared" si="15"/>
        <v>0</v>
      </c>
      <c r="AJ93" s="189">
        <f t="shared" si="15"/>
        <v>0</v>
      </c>
      <c r="AK93" s="189">
        <f t="shared" si="15"/>
        <v>0</v>
      </c>
      <c r="AL93" s="189">
        <f t="shared" si="15"/>
        <v>0</v>
      </c>
      <c r="AM93" s="189">
        <f t="shared" si="15"/>
        <v>0</v>
      </c>
      <c r="AN93" s="189">
        <f t="shared" si="15"/>
        <v>0</v>
      </c>
      <c r="AO93" s="189">
        <f t="shared" si="15"/>
        <v>0</v>
      </c>
      <c r="AP93" s="189">
        <f t="shared" si="15"/>
        <v>0</v>
      </c>
      <c r="AQ93" s="189">
        <f t="shared" si="15"/>
        <v>0</v>
      </c>
    </row>
    <row r="94" spans="1:43" ht="15.75" customHeight="1">
      <c r="A94" s="125" t="s">
        <v>142</v>
      </c>
      <c r="B94" s="125"/>
      <c r="C94" s="189">
        <f t="shared" ref="C94:AQ94" si="16">C186+C181</f>
        <v>0</v>
      </c>
      <c r="D94" s="189">
        <f t="shared" si="16"/>
        <v>0</v>
      </c>
      <c r="E94" s="189">
        <f t="shared" si="16"/>
        <v>0</v>
      </c>
      <c r="F94" s="189">
        <f t="shared" si="16"/>
        <v>0</v>
      </c>
      <c r="G94" s="189">
        <f t="shared" si="16"/>
        <v>0</v>
      </c>
      <c r="H94" s="189">
        <f t="shared" si="16"/>
        <v>0</v>
      </c>
      <c r="I94" s="189">
        <f t="shared" si="16"/>
        <v>0</v>
      </c>
      <c r="J94" s="189">
        <f t="shared" si="16"/>
        <v>0</v>
      </c>
      <c r="K94" s="189">
        <f t="shared" si="16"/>
        <v>0</v>
      </c>
      <c r="L94" s="189">
        <f t="shared" si="16"/>
        <v>0</v>
      </c>
      <c r="M94" s="189">
        <f t="shared" si="16"/>
        <v>0</v>
      </c>
      <c r="N94" s="189">
        <f t="shared" si="16"/>
        <v>0</v>
      </c>
      <c r="O94" s="189">
        <f t="shared" si="16"/>
        <v>0</v>
      </c>
      <c r="P94" s="189">
        <f t="shared" si="16"/>
        <v>0</v>
      </c>
      <c r="Q94" s="189">
        <f t="shared" si="16"/>
        <v>0</v>
      </c>
      <c r="R94" s="189">
        <f t="shared" si="16"/>
        <v>0</v>
      </c>
      <c r="S94" s="189">
        <f t="shared" si="16"/>
        <v>0</v>
      </c>
      <c r="T94" s="189">
        <f t="shared" si="16"/>
        <v>0</v>
      </c>
      <c r="U94" s="189">
        <f t="shared" si="16"/>
        <v>0</v>
      </c>
      <c r="V94" s="189">
        <f t="shared" si="16"/>
        <v>0</v>
      </c>
      <c r="W94" s="189">
        <f t="shared" si="16"/>
        <v>0</v>
      </c>
      <c r="X94" s="189">
        <f t="shared" si="16"/>
        <v>0</v>
      </c>
      <c r="Y94" s="189">
        <f t="shared" si="16"/>
        <v>0</v>
      </c>
      <c r="Z94" s="189">
        <f t="shared" si="16"/>
        <v>0</v>
      </c>
      <c r="AA94" s="189">
        <f t="shared" si="16"/>
        <v>0</v>
      </c>
      <c r="AB94" s="189">
        <f t="shared" si="16"/>
        <v>0</v>
      </c>
      <c r="AC94" s="189">
        <f t="shared" si="16"/>
        <v>0</v>
      </c>
      <c r="AD94" s="189">
        <f t="shared" si="16"/>
        <v>0</v>
      </c>
      <c r="AE94" s="189">
        <f t="shared" si="16"/>
        <v>0</v>
      </c>
      <c r="AF94" s="189">
        <f t="shared" si="16"/>
        <v>0</v>
      </c>
      <c r="AG94" s="189">
        <f t="shared" si="16"/>
        <v>0</v>
      </c>
      <c r="AH94" s="189">
        <f t="shared" si="16"/>
        <v>0</v>
      </c>
      <c r="AI94" s="189">
        <f t="shared" si="16"/>
        <v>0</v>
      </c>
      <c r="AJ94" s="189">
        <f t="shared" si="16"/>
        <v>0</v>
      </c>
      <c r="AK94" s="189">
        <f t="shared" si="16"/>
        <v>0</v>
      </c>
      <c r="AL94" s="189">
        <f t="shared" si="16"/>
        <v>0</v>
      </c>
      <c r="AM94" s="189">
        <f t="shared" si="16"/>
        <v>0</v>
      </c>
      <c r="AN94" s="189">
        <f t="shared" si="16"/>
        <v>0</v>
      </c>
      <c r="AO94" s="189">
        <f t="shared" si="16"/>
        <v>0</v>
      </c>
      <c r="AP94" s="189">
        <f t="shared" si="16"/>
        <v>0</v>
      </c>
      <c r="AQ94" s="189">
        <f t="shared" si="16"/>
        <v>0</v>
      </c>
    </row>
    <row r="95" spans="1:43" ht="15.75" customHeight="1">
      <c r="A95" s="125" t="s">
        <v>143</v>
      </c>
      <c r="B95" s="125"/>
      <c r="C95" s="189">
        <f t="shared" ref="C95:AQ95" si="17">C195+C211</f>
        <v>0</v>
      </c>
      <c r="D95" s="189">
        <f t="shared" si="17"/>
        <v>0</v>
      </c>
      <c r="E95" s="189">
        <f t="shared" si="17"/>
        <v>0</v>
      </c>
      <c r="F95" s="189">
        <f t="shared" si="17"/>
        <v>0</v>
      </c>
      <c r="G95" s="189">
        <f t="shared" si="17"/>
        <v>0</v>
      </c>
      <c r="H95" s="189">
        <f t="shared" si="17"/>
        <v>0</v>
      </c>
      <c r="I95" s="189">
        <f t="shared" si="17"/>
        <v>0</v>
      </c>
      <c r="J95" s="189">
        <f t="shared" si="17"/>
        <v>0</v>
      </c>
      <c r="K95" s="189">
        <f t="shared" si="17"/>
        <v>0</v>
      </c>
      <c r="L95" s="189">
        <f t="shared" si="17"/>
        <v>0</v>
      </c>
      <c r="M95" s="189">
        <f t="shared" si="17"/>
        <v>0</v>
      </c>
      <c r="N95" s="189">
        <f t="shared" si="17"/>
        <v>0</v>
      </c>
      <c r="O95" s="189">
        <f t="shared" si="17"/>
        <v>0</v>
      </c>
      <c r="P95" s="189">
        <f t="shared" si="17"/>
        <v>0</v>
      </c>
      <c r="Q95" s="189">
        <f t="shared" si="17"/>
        <v>0</v>
      </c>
      <c r="R95" s="189">
        <f t="shared" si="17"/>
        <v>0</v>
      </c>
      <c r="S95" s="189">
        <f t="shared" si="17"/>
        <v>0</v>
      </c>
      <c r="T95" s="189">
        <f t="shared" si="17"/>
        <v>0</v>
      </c>
      <c r="U95" s="189">
        <f t="shared" si="17"/>
        <v>0</v>
      </c>
      <c r="V95" s="189">
        <f t="shared" si="17"/>
        <v>0</v>
      </c>
      <c r="W95" s="189">
        <f t="shared" si="17"/>
        <v>0</v>
      </c>
      <c r="X95" s="189">
        <f t="shared" si="17"/>
        <v>0</v>
      </c>
      <c r="Y95" s="189">
        <f t="shared" si="17"/>
        <v>0</v>
      </c>
      <c r="Z95" s="189">
        <f t="shared" si="17"/>
        <v>0</v>
      </c>
      <c r="AA95" s="189">
        <f t="shared" si="17"/>
        <v>0</v>
      </c>
      <c r="AB95" s="189">
        <f t="shared" si="17"/>
        <v>0</v>
      </c>
      <c r="AC95" s="189">
        <f t="shared" si="17"/>
        <v>0</v>
      </c>
      <c r="AD95" s="189">
        <f t="shared" si="17"/>
        <v>0</v>
      </c>
      <c r="AE95" s="189">
        <f t="shared" si="17"/>
        <v>0</v>
      </c>
      <c r="AF95" s="189">
        <f t="shared" si="17"/>
        <v>0</v>
      </c>
      <c r="AG95" s="189">
        <f t="shared" si="17"/>
        <v>0</v>
      </c>
      <c r="AH95" s="189">
        <f t="shared" si="17"/>
        <v>0</v>
      </c>
      <c r="AI95" s="189">
        <f t="shared" si="17"/>
        <v>0</v>
      </c>
      <c r="AJ95" s="189">
        <f t="shared" si="17"/>
        <v>0</v>
      </c>
      <c r="AK95" s="189">
        <f t="shared" si="17"/>
        <v>0</v>
      </c>
      <c r="AL95" s="189">
        <f t="shared" si="17"/>
        <v>0</v>
      </c>
      <c r="AM95" s="189">
        <f t="shared" si="17"/>
        <v>0</v>
      </c>
      <c r="AN95" s="189">
        <f t="shared" si="17"/>
        <v>0</v>
      </c>
      <c r="AO95" s="189">
        <f t="shared" si="17"/>
        <v>0</v>
      </c>
      <c r="AP95" s="189">
        <f t="shared" si="17"/>
        <v>0</v>
      </c>
      <c r="AQ95" s="189">
        <f t="shared" si="17"/>
        <v>0</v>
      </c>
    </row>
    <row r="96" spans="1:43" ht="15.75" customHeight="1">
      <c r="A96" s="125" t="s">
        <v>144</v>
      </c>
      <c r="B96" s="125"/>
      <c r="C96" s="189">
        <f t="shared" ref="C96:AQ96" si="18">C225</f>
        <v>0</v>
      </c>
      <c r="D96" s="189">
        <f t="shared" si="18"/>
        <v>0</v>
      </c>
      <c r="E96" s="189">
        <f t="shared" si="18"/>
        <v>0</v>
      </c>
      <c r="F96" s="189">
        <f t="shared" si="18"/>
        <v>0</v>
      </c>
      <c r="G96" s="189">
        <f t="shared" si="18"/>
        <v>0</v>
      </c>
      <c r="H96" s="189">
        <f t="shared" si="18"/>
        <v>0</v>
      </c>
      <c r="I96" s="189">
        <f t="shared" si="18"/>
        <v>0</v>
      </c>
      <c r="J96" s="189">
        <f t="shared" si="18"/>
        <v>0</v>
      </c>
      <c r="K96" s="189">
        <f t="shared" si="18"/>
        <v>0</v>
      </c>
      <c r="L96" s="189">
        <f t="shared" si="18"/>
        <v>0</v>
      </c>
      <c r="M96" s="189">
        <f t="shared" si="18"/>
        <v>0</v>
      </c>
      <c r="N96" s="189">
        <f t="shared" si="18"/>
        <v>0</v>
      </c>
      <c r="O96" s="189">
        <f t="shared" si="18"/>
        <v>0</v>
      </c>
      <c r="P96" s="189">
        <f t="shared" si="18"/>
        <v>0</v>
      </c>
      <c r="Q96" s="189">
        <f t="shared" si="18"/>
        <v>0</v>
      </c>
      <c r="R96" s="189">
        <f t="shared" si="18"/>
        <v>0</v>
      </c>
      <c r="S96" s="189">
        <f t="shared" si="18"/>
        <v>0</v>
      </c>
      <c r="T96" s="189">
        <f t="shared" si="18"/>
        <v>0</v>
      </c>
      <c r="U96" s="189">
        <f t="shared" si="18"/>
        <v>0</v>
      </c>
      <c r="V96" s="189">
        <f t="shared" si="18"/>
        <v>0</v>
      </c>
      <c r="W96" s="189">
        <f t="shared" si="18"/>
        <v>0</v>
      </c>
      <c r="X96" s="189">
        <f t="shared" si="18"/>
        <v>0</v>
      </c>
      <c r="Y96" s="189">
        <f t="shared" si="18"/>
        <v>0</v>
      </c>
      <c r="Z96" s="189">
        <f t="shared" si="18"/>
        <v>0</v>
      </c>
      <c r="AA96" s="189">
        <f t="shared" si="18"/>
        <v>0</v>
      </c>
      <c r="AB96" s="189">
        <f t="shared" si="18"/>
        <v>0</v>
      </c>
      <c r="AC96" s="189">
        <f t="shared" si="18"/>
        <v>0</v>
      </c>
      <c r="AD96" s="189">
        <f t="shared" si="18"/>
        <v>0</v>
      </c>
      <c r="AE96" s="189">
        <f t="shared" si="18"/>
        <v>0</v>
      </c>
      <c r="AF96" s="189">
        <f t="shared" si="18"/>
        <v>0</v>
      </c>
      <c r="AG96" s="189">
        <f t="shared" si="18"/>
        <v>0</v>
      </c>
      <c r="AH96" s="189">
        <f t="shared" si="18"/>
        <v>0</v>
      </c>
      <c r="AI96" s="189">
        <f t="shared" si="18"/>
        <v>0</v>
      </c>
      <c r="AJ96" s="189">
        <f t="shared" si="18"/>
        <v>0</v>
      </c>
      <c r="AK96" s="189">
        <f t="shared" si="18"/>
        <v>0</v>
      </c>
      <c r="AL96" s="189">
        <f t="shared" si="18"/>
        <v>0</v>
      </c>
      <c r="AM96" s="189">
        <f t="shared" si="18"/>
        <v>0</v>
      </c>
      <c r="AN96" s="189">
        <f t="shared" si="18"/>
        <v>0</v>
      </c>
      <c r="AO96" s="189">
        <f t="shared" si="18"/>
        <v>0</v>
      </c>
      <c r="AP96" s="189">
        <f t="shared" si="18"/>
        <v>0</v>
      </c>
      <c r="AQ96" s="189">
        <f t="shared" si="18"/>
        <v>0</v>
      </c>
    </row>
    <row r="97" spans="1:43" ht="15.75" customHeight="1">
      <c r="A97" s="123" t="s">
        <v>145</v>
      </c>
      <c r="B97" s="123"/>
      <c r="C97" s="188">
        <f>IF((C90-C92-C96-C93-C94-C95)&gt;0,IF(B236-((C90-C92-C96-C93-C94-C95)*'Sources of Funds'!G46)&gt;0,(C90-C92-C96-C93-C94-C95)*'Sources of Funds'!G46,B236),0)</f>
        <v>0</v>
      </c>
      <c r="D97" s="188">
        <f>IF((D90-D92-D96-D93-D94-D95)&gt;0,IF(C241-((D90-D92-D96-D93-D94-D95)*'Sources of Funds'!$G$46)&gt;0,(D90-D92-D96-D93-D94-D95)*'Sources of Funds'!$G$46,C241),0)</f>
        <v>0</v>
      </c>
      <c r="E97" s="188">
        <f>IF((E90-E92-E96-E93-E94-E95)&gt;0,IF(D241-((E90-E92-E96-E93-E94-E95)*'Sources of Funds'!$G$46)&gt;0,(E90-E92-E96-E93-E94-E95)*'Sources of Funds'!$G$46,D241),0)</f>
        <v>0</v>
      </c>
      <c r="F97" s="188">
        <f>IF((F90-F92-F96-F93-F94-F95)&gt;0,IF(E241-((F90-F92-F96-F93-F94-F95)*'Sources of Funds'!$G$46)&gt;0,(F90-F92-F96-F93-F94-F95)*'Sources of Funds'!$G$46,E241),0)</f>
        <v>0</v>
      </c>
      <c r="G97" s="188">
        <f>IF((G90-G92-G96-G93-G94-G95)&gt;0,IF(F241-((G90-G92-G96-G93-G94-G95)*'Sources of Funds'!$G$46)&gt;0,(G90-G92-G96-G93-G94-G95)*'Sources of Funds'!$G$46,F241),0)</f>
        <v>0</v>
      </c>
      <c r="H97" s="188">
        <f>IF((H90-H92-H96-H93-H94-H95)&gt;0,IF(G241-((H90-H92-H96-H93-H94-H95)*'Sources of Funds'!$G$46)&gt;0,(H90-H92-H96-H93-H94-H95)*'Sources of Funds'!$G$46,G241),0)</f>
        <v>0</v>
      </c>
      <c r="I97" s="188">
        <f>IF((I90-I92-I96-I93-I94-I95)&gt;0,IF(H241-((I90-I92-I96-I93-I94-I95)*'Sources of Funds'!$G$46)&gt;0,(I90-I92-I96-I93-I94-I95)*'Sources of Funds'!$G$46,H241),0)</f>
        <v>0</v>
      </c>
      <c r="J97" s="188">
        <f>IF((J90-J92-J96-J93-J94-J95)&gt;0,IF(I241-((J90-J92-J96-J93-J94-J95)*'Sources of Funds'!$G$46)&gt;0,(J90-J92-J96-J93-J94-J95)*'Sources of Funds'!$G$46,I241),0)</f>
        <v>0</v>
      </c>
      <c r="K97" s="188">
        <f>IF((K90-K92-K96-K93-K94-K95)&gt;0,IF(J241-((K90-K92-K96-K93-K94-K95)*'Sources of Funds'!$G$46)&gt;0,(K90-K92-K96-K93-K94-K95)*'Sources of Funds'!$G$46,J241),0)</f>
        <v>0</v>
      </c>
      <c r="L97" s="188">
        <f>IF((L90-L92-L96-L93-L94-L95)&gt;0,IF(K241-((L90-L92-L96-L93-L94-L95)*'Sources of Funds'!$G$46)&gt;0,(L90-L92-L96-L93-L94-L95)*'Sources of Funds'!$G$46,K241),0)</f>
        <v>0</v>
      </c>
      <c r="M97" s="188">
        <f>IF((M90-M92-M96-M93-M94-M95)&gt;0,IF(L241-((M90-M92-M96-M93-M94-M95)*'Sources of Funds'!$G$46)&gt;0,(M90-M92-M96-M93-M94-M95)*'Sources of Funds'!$G$46,L241),0)</f>
        <v>0</v>
      </c>
      <c r="N97" s="188">
        <f>IF((N90-N92-N96-N93-N94-N95)&gt;0,IF(M241-((N90-N92-N96-N93-N94-N95)*'Sources of Funds'!$G$46)&gt;0,(N90-N92-N96-N93-N94-N95)*'Sources of Funds'!$G$46,M241),0)</f>
        <v>0</v>
      </c>
      <c r="O97" s="188">
        <f>IF((O90-O92-O96-O93-O94-O95)&gt;0,IF(N241-((O90-O92-O96-O93-O94-O95)*'Sources of Funds'!$G$46)&gt;0,(O90-O92-O96-O93-O94-O95)*'Sources of Funds'!$G$46,N241),0)</f>
        <v>0</v>
      </c>
      <c r="P97" s="188">
        <f>IF((P90-P92-P96-P93-P94-P95)&gt;0,IF(O241-((P90-P92-P96-P93-P94-P95)*'Sources of Funds'!$G$46)&gt;0,(P90-P92-P96-P93-P94-P95)*'Sources of Funds'!$G$46,O241),0)</f>
        <v>0</v>
      </c>
      <c r="Q97" s="188">
        <f>IF((Q90-Q92-Q96-Q93-Q94-Q95)&gt;0,IF(P241-((Q90-Q92-Q96-Q93-Q94-Q95)*'Sources of Funds'!$G$46)&gt;0,(Q90-Q92-Q96-Q93-Q94-Q95)*'Sources of Funds'!$G$46,P241),0)</f>
        <v>0</v>
      </c>
      <c r="R97" s="188">
        <f>IF((R90-R92-R96-R93-R94-R95)&gt;0,IF(Q241-((R90-R92-R96-R93-R94-R95)*'Sources of Funds'!$G$46)&gt;0,(R90-R92-R96-R93-R94-R95)*'Sources of Funds'!$G$46,Q241),0)</f>
        <v>0</v>
      </c>
      <c r="S97" s="188">
        <f>IF((S90-S92-S96-S93-S94-S95)&gt;0,IF(R241-((S90-S92-S96-S93-S94-S95)*'Sources of Funds'!$G$46)&gt;0,(S90-S92-S96-S93-S94-S95)*'Sources of Funds'!$G$46,R241),0)</f>
        <v>0</v>
      </c>
      <c r="T97" s="188">
        <f>IF((T90-T92-T96-T93-T94-T95)&gt;0,IF(S241-((T90-T92-T96-T93-T94-T95)*'Sources of Funds'!$G$46)&gt;0,(T90-T92-T96-T93-T94-T95)*'Sources of Funds'!$G$46,S241),0)</f>
        <v>0</v>
      </c>
      <c r="U97" s="188">
        <f>IF((U90-U92-U96-U93-U94-U95)&gt;0,IF(T241-((U90-U92-U96-U93-U94-U95)*'Sources of Funds'!$G$46)&gt;0,(U90-U92-U96-U93-U94-U95)*'Sources of Funds'!$G$46,T241),0)</f>
        <v>0</v>
      </c>
      <c r="V97" s="188">
        <f>IF((V90-V92-V96-V93-V94-V95)&gt;0,IF(U241-((V90-V92-V96-V93-V94-V95)*'Sources of Funds'!$G$46)&gt;0,(V90-V92-V96-V93-V94-V95)*'Sources of Funds'!$G$46,U241),0)</f>
        <v>0</v>
      </c>
      <c r="W97" s="188">
        <f>IF((W90-W92-W96-W93-W94-W95)&gt;0,IF(V241-((W90-W92-W96-W93-W94-W95)*'Sources of Funds'!$G$46)&gt;0,(W90-W92-W96-W93-W94-W95)*'Sources of Funds'!$G$46,V241),0)</f>
        <v>0</v>
      </c>
      <c r="X97" s="188">
        <f>IF((X90-X92-X96-X93-X94-X95)&gt;0,IF(W241-((X90-X92-X96-X93-X94-X95)*'Sources of Funds'!$G$46)&gt;0,(X90-X92-X96-X93-X94-X95)*'Sources of Funds'!$G$46,W241),0)</f>
        <v>0</v>
      </c>
      <c r="Y97" s="188">
        <f>IF((Y90-Y92-Y96-Y93-Y94-Y95)&gt;0,IF(X241-((Y90-Y92-Y96-Y93-Y94-Y95)*'Sources of Funds'!$G$46)&gt;0,(Y90-Y92-Y96-Y93-Y94-Y95)*'Sources of Funds'!$G$46,X241),0)</f>
        <v>0</v>
      </c>
      <c r="Z97" s="188">
        <f>IF((Z90-Z92-Z96-Z93-Z94-Z95)&gt;0,IF(Y241-((Z90-Z92-Z96-Z93-Z94-Z95)*'Sources of Funds'!$G$46)&gt;0,(Z90-Z92-Z96-Z93-Z94-Z95)*'Sources of Funds'!$G$46,Y241),0)</f>
        <v>0</v>
      </c>
      <c r="AA97" s="188">
        <f>IF((AA90-AA92-AA96-AA93-AA94-AA95)&gt;0,IF(Z241-((AA90-AA92-AA96-AA93-AA94-AA95)*'Sources of Funds'!$G$46)&gt;0,(AA90-AA92-AA96-AA93-AA94-AA95)*'Sources of Funds'!$G$46,Z241),0)</f>
        <v>0</v>
      </c>
      <c r="AB97" s="188">
        <f>IF((AB90-AB92-AB96-AB93-AB94-AB95)&gt;0,IF(AA241-((AB90-AB92-AB96-AB93-AB94-AB95)*'Sources of Funds'!$G$46)&gt;0,(AB90-AB92-AB96-AB93-AB94-AB95)*'Sources of Funds'!$G$46,AA241),0)</f>
        <v>0</v>
      </c>
      <c r="AC97" s="188">
        <f>IF((AC90-AC92-AC96-AC93-AC94-AC95)&gt;0,IF(AB241-((AC90-AC92-AC96-AC93-AC94-AC95)*'Sources of Funds'!$G$46)&gt;0,(AC90-AC92-AC96-AC93-AC94-AC95)*'Sources of Funds'!$G$46,AB241),0)</f>
        <v>0</v>
      </c>
      <c r="AD97" s="188">
        <f>IF((AD90-AD92-AD96-AD93-AD94-AD95)&gt;0,IF(AC241-((AD90-AD92-AD96-AD93-AD94-AD95)*'Sources of Funds'!$G$46)&gt;0,(AD90-AD92-AD96-AD93-AD94-AD95)*'Sources of Funds'!$G$46,AC241),0)</f>
        <v>0</v>
      </c>
      <c r="AE97" s="188">
        <f>IF((AE90-AE92-AE96-AE93-AE94-AE95)&gt;0,IF(AD241-((AE90-AE92-AE96-AE93-AE94-AE95)*'Sources of Funds'!$G$46)&gt;0,(AE90-AE92-AE96-AE93-AE94-AE95)*'Sources of Funds'!$G$46,AD241),0)</f>
        <v>0</v>
      </c>
      <c r="AF97" s="188">
        <f>IF((AF90-AF92-AF96-AF93-AF94-AF95)&gt;0,IF(AE241-((AF90-AF92-AF96-AF93-AF94-AF95)*'Sources of Funds'!$G$46)&gt;0,(AF90-AF92-AF96-AF93-AF94-AF95)*'Sources of Funds'!$G$46,AE241),0)</f>
        <v>0</v>
      </c>
      <c r="AG97" s="188">
        <f>IF((AG90-AG92-AG96-AG93-AG94-AG95)&gt;0,IF(AF241-((AG90-AG92-AG96-AG93-AG94-AG95)*'Sources of Funds'!$G$46)&gt;0,(AG90-AG92-AG96-AG93-AG94-AG95)*'Sources of Funds'!$G$46,AF241),0)</f>
        <v>0</v>
      </c>
      <c r="AH97" s="188">
        <f>IF((AH90-AH92-AH96-AH93-AH94-AH95)&gt;0,IF(AG241-((AH90-AH92-AH96-AH93-AH94-AH95)*'Sources of Funds'!$G$46)&gt;0,(AH90-AH92-AH96-AH93-AH94-AH95)*'Sources of Funds'!$G$46,AG241),0)</f>
        <v>0</v>
      </c>
      <c r="AI97" s="188">
        <f>IF((AI90-AI92-AI96-AI93-AI94-AI95)&gt;0,IF(AH241-((AI90-AI92-AI96-AI93-AI94-AI95)*'Sources of Funds'!$G$46)&gt;0,(AI90-AI92-AI96-AI93-AI94-AI95)*'Sources of Funds'!$G$46,AH241),0)</f>
        <v>0</v>
      </c>
      <c r="AJ97" s="188">
        <f>IF((AJ90-AJ92-AJ96-AJ93-AJ94-AJ95)&gt;0,IF(AI241-((AJ90-AJ92-AJ96-AJ93-AJ94-AJ95)*'Sources of Funds'!$G$46)&gt;0,(AJ90-AJ92-AJ96-AJ93-AJ94-AJ95)*'Sources of Funds'!$G$46,AI241),0)</f>
        <v>0</v>
      </c>
      <c r="AK97" s="188">
        <f>IF((AK90-AK92-AK96-AK93-AK94-AK95)&gt;0,IF(AJ241-((AK90-AK92-AK96-AK93-AK94-AK95)*'Sources of Funds'!$G$46)&gt;0,(AK90-AK92-AK96-AK93-AK94-AK95)*'Sources of Funds'!$G$46,AJ241),0)</f>
        <v>0</v>
      </c>
      <c r="AL97" s="188">
        <f>IF((AL90-AL92-AL96-AL93-AL94-AL95)&gt;0,IF(AK241-((AL90-AL92-AL96-AL93-AL94-AL95)*'Sources of Funds'!$G$46)&gt;0,(AL90-AL92-AL96-AL93-AL94-AL95)*'Sources of Funds'!$G$46,AK241),0)</f>
        <v>0</v>
      </c>
      <c r="AM97" s="188">
        <f>IF((AM90-AM92-AM96-AM93-AM94-AM95)&gt;0,IF(AL241-((AM90-AM92-AM96-AM93-AM94-AM95)*'Sources of Funds'!$G$46)&gt;0,(AM90-AM92-AM96-AM93-AM94-AM95)*'Sources of Funds'!$G$46,AL241),0)</f>
        <v>0</v>
      </c>
      <c r="AN97" s="188">
        <f>IF((AN90-AN92-AN96-AN93-AN94-AN95)&gt;0,IF(AM241-((AN90-AN92-AN96-AN93-AN94-AN95)*'Sources of Funds'!$G$46)&gt;0,(AN90-AN92-AN96-AN93-AN94-AN95)*'Sources of Funds'!$G$46,AM241),0)</f>
        <v>0</v>
      </c>
      <c r="AO97" s="188">
        <f>IF((AO90-AO92-AO96-AO93-AO94-AO95)&gt;0,IF(AN241-((AO90-AO92-AO96-AO93-AO94-AO95)*'Sources of Funds'!$G$46)&gt;0,(AO90-AO92-AO96-AO93-AO94-AO95)*'Sources of Funds'!$G$46,AN241),0)</f>
        <v>0</v>
      </c>
      <c r="AP97" s="188">
        <f>IF((AP90-AP92-AP96-AP93-AP94-AP95)&gt;0,IF(AO241-((AP90-AP92-AP96-AP93-AP94-AP95)*'Sources of Funds'!$G$46)&gt;0,(AP90-AP92-AP96-AP93-AP94-AP95)*'Sources of Funds'!$G$46,AO241),0)</f>
        <v>0</v>
      </c>
      <c r="AQ97" s="188">
        <f>IF((AQ90-AQ92-AQ96-AQ93-AQ94-AQ95)&gt;0,IF(AP241-((AQ90-AQ92-AQ96-AQ93-AQ94-AQ95)*'Sources of Funds'!$G$46)&gt;0,(AQ90-AQ92-AQ96-AQ93-AQ94-AQ95)*'Sources of Funds'!$G$46,AP241),0)</f>
        <v>0</v>
      </c>
    </row>
    <row r="98" spans="1:43" ht="15.75" customHeight="1">
      <c r="A98" s="125" t="s">
        <v>146</v>
      </c>
      <c r="B98" s="125"/>
      <c r="C98" s="189">
        <f t="shared" ref="C98:AQ98" si="19">C90-C93-C94-C92-C95-C96-C97</f>
        <v>0</v>
      </c>
      <c r="D98" s="189">
        <f t="shared" si="19"/>
        <v>0</v>
      </c>
      <c r="E98" s="189">
        <f t="shared" si="19"/>
        <v>0</v>
      </c>
      <c r="F98" s="189">
        <f t="shared" si="19"/>
        <v>0</v>
      </c>
      <c r="G98" s="189">
        <f t="shared" si="19"/>
        <v>0</v>
      </c>
      <c r="H98" s="189">
        <f t="shared" si="19"/>
        <v>0</v>
      </c>
      <c r="I98" s="189">
        <f t="shared" si="19"/>
        <v>0</v>
      </c>
      <c r="J98" s="189">
        <f t="shared" si="19"/>
        <v>0</v>
      </c>
      <c r="K98" s="189">
        <f t="shared" si="19"/>
        <v>0</v>
      </c>
      <c r="L98" s="189">
        <f t="shared" si="19"/>
        <v>0</v>
      </c>
      <c r="M98" s="189">
        <f t="shared" si="19"/>
        <v>0</v>
      </c>
      <c r="N98" s="189">
        <f t="shared" si="19"/>
        <v>0</v>
      </c>
      <c r="O98" s="189">
        <f t="shared" si="19"/>
        <v>0</v>
      </c>
      <c r="P98" s="189">
        <f t="shared" si="19"/>
        <v>0</v>
      </c>
      <c r="Q98" s="189">
        <f t="shared" si="19"/>
        <v>0</v>
      </c>
      <c r="R98" s="189">
        <f t="shared" si="19"/>
        <v>0</v>
      </c>
      <c r="S98" s="189">
        <f t="shared" si="19"/>
        <v>0</v>
      </c>
      <c r="T98" s="189">
        <f t="shared" si="19"/>
        <v>0</v>
      </c>
      <c r="U98" s="189">
        <f t="shared" si="19"/>
        <v>0</v>
      </c>
      <c r="V98" s="189">
        <f t="shared" si="19"/>
        <v>0</v>
      </c>
      <c r="W98" s="189">
        <f t="shared" si="19"/>
        <v>0</v>
      </c>
      <c r="X98" s="189">
        <f t="shared" si="19"/>
        <v>0</v>
      </c>
      <c r="Y98" s="189">
        <f t="shared" si="19"/>
        <v>0</v>
      </c>
      <c r="Z98" s="189">
        <f t="shared" si="19"/>
        <v>0</v>
      </c>
      <c r="AA98" s="189">
        <f t="shared" si="19"/>
        <v>0</v>
      </c>
      <c r="AB98" s="189">
        <f t="shared" si="19"/>
        <v>0</v>
      </c>
      <c r="AC98" s="189">
        <f t="shared" si="19"/>
        <v>0</v>
      </c>
      <c r="AD98" s="189">
        <f t="shared" si="19"/>
        <v>0</v>
      </c>
      <c r="AE98" s="189">
        <f t="shared" si="19"/>
        <v>0</v>
      </c>
      <c r="AF98" s="189">
        <f t="shared" si="19"/>
        <v>0</v>
      </c>
      <c r="AG98" s="189">
        <f t="shared" si="19"/>
        <v>0</v>
      </c>
      <c r="AH98" s="189">
        <f t="shared" si="19"/>
        <v>0</v>
      </c>
      <c r="AI98" s="189">
        <f t="shared" si="19"/>
        <v>0</v>
      </c>
      <c r="AJ98" s="189">
        <f t="shared" si="19"/>
        <v>0</v>
      </c>
      <c r="AK98" s="189">
        <f t="shared" si="19"/>
        <v>0</v>
      </c>
      <c r="AL98" s="189">
        <f t="shared" si="19"/>
        <v>0</v>
      </c>
      <c r="AM98" s="189">
        <f t="shared" si="19"/>
        <v>0</v>
      </c>
      <c r="AN98" s="189">
        <f t="shared" si="19"/>
        <v>0</v>
      </c>
      <c r="AO98" s="189">
        <f t="shared" si="19"/>
        <v>0</v>
      </c>
      <c r="AP98" s="189">
        <f t="shared" si="19"/>
        <v>0</v>
      </c>
      <c r="AQ98" s="189">
        <f t="shared" si="19"/>
        <v>0</v>
      </c>
    </row>
    <row r="99" spans="1:43" ht="15.75" customHeight="1">
      <c r="A99" s="125" t="s">
        <v>147</v>
      </c>
      <c r="B99" s="125"/>
      <c r="C99" s="227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  <c r="AA99" s="227"/>
      <c r="AB99" s="227"/>
      <c r="AC99" s="227"/>
      <c r="AD99" s="227"/>
      <c r="AE99" s="227"/>
      <c r="AF99" s="227"/>
      <c r="AG99" s="227"/>
      <c r="AH99" s="227"/>
      <c r="AI99" s="227"/>
      <c r="AJ99" s="227"/>
      <c r="AK99" s="227"/>
      <c r="AL99" s="227"/>
      <c r="AM99" s="227"/>
      <c r="AN99" s="227"/>
      <c r="AO99" s="227"/>
      <c r="AP99" s="227"/>
      <c r="AQ99" s="227"/>
    </row>
    <row r="100" spans="1:43" ht="15.75" customHeight="1">
      <c r="A100" s="124" t="s">
        <v>148</v>
      </c>
      <c r="B100" s="124"/>
      <c r="C100" s="228"/>
      <c r="D100" s="228"/>
      <c r="E100" s="228"/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8"/>
      <c r="AA100" s="228"/>
      <c r="AB100" s="228"/>
      <c r="AC100" s="228"/>
      <c r="AD100" s="228"/>
      <c r="AE100" s="228"/>
      <c r="AF100" s="228"/>
      <c r="AG100" s="228"/>
      <c r="AH100" s="228"/>
      <c r="AI100" s="228"/>
      <c r="AJ100" s="228"/>
      <c r="AK100" s="228"/>
      <c r="AL100" s="228"/>
      <c r="AM100" s="228"/>
      <c r="AN100" s="228"/>
      <c r="AO100" s="228"/>
      <c r="AP100" s="228"/>
      <c r="AQ100" s="228"/>
    </row>
    <row r="101" spans="1:43" ht="15.75" customHeight="1">
      <c r="A101" s="121" t="s">
        <v>149</v>
      </c>
      <c r="B101" s="125"/>
      <c r="C101" s="189">
        <f t="shared" ref="C101:AQ101" si="20">C98-C99-C100</f>
        <v>0</v>
      </c>
      <c r="D101" s="189">
        <f t="shared" si="20"/>
        <v>0</v>
      </c>
      <c r="E101" s="189">
        <f t="shared" si="20"/>
        <v>0</v>
      </c>
      <c r="F101" s="189">
        <f t="shared" si="20"/>
        <v>0</v>
      </c>
      <c r="G101" s="189">
        <f t="shared" si="20"/>
        <v>0</v>
      </c>
      <c r="H101" s="189">
        <f t="shared" si="20"/>
        <v>0</v>
      </c>
      <c r="I101" s="189">
        <f t="shared" si="20"/>
        <v>0</v>
      </c>
      <c r="J101" s="189">
        <f t="shared" si="20"/>
        <v>0</v>
      </c>
      <c r="K101" s="189">
        <f t="shared" si="20"/>
        <v>0</v>
      </c>
      <c r="L101" s="189">
        <f t="shared" si="20"/>
        <v>0</v>
      </c>
      <c r="M101" s="189">
        <f t="shared" si="20"/>
        <v>0</v>
      </c>
      <c r="N101" s="189">
        <f t="shared" si="20"/>
        <v>0</v>
      </c>
      <c r="O101" s="189">
        <f t="shared" si="20"/>
        <v>0</v>
      </c>
      <c r="P101" s="189">
        <f t="shared" si="20"/>
        <v>0</v>
      </c>
      <c r="Q101" s="189">
        <f t="shared" si="20"/>
        <v>0</v>
      </c>
      <c r="R101" s="189">
        <f t="shared" si="20"/>
        <v>0</v>
      </c>
      <c r="S101" s="189">
        <f t="shared" si="20"/>
        <v>0</v>
      </c>
      <c r="T101" s="189">
        <f t="shared" si="20"/>
        <v>0</v>
      </c>
      <c r="U101" s="189">
        <f t="shared" si="20"/>
        <v>0</v>
      </c>
      <c r="V101" s="189">
        <f t="shared" si="20"/>
        <v>0</v>
      </c>
      <c r="W101" s="189">
        <f t="shared" si="20"/>
        <v>0</v>
      </c>
      <c r="X101" s="189">
        <f t="shared" si="20"/>
        <v>0</v>
      </c>
      <c r="Y101" s="189">
        <f t="shared" si="20"/>
        <v>0</v>
      </c>
      <c r="Z101" s="189">
        <f t="shared" si="20"/>
        <v>0</v>
      </c>
      <c r="AA101" s="189">
        <f t="shared" si="20"/>
        <v>0</v>
      </c>
      <c r="AB101" s="189">
        <f t="shared" si="20"/>
        <v>0</v>
      </c>
      <c r="AC101" s="189">
        <f t="shared" si="20"/>
        <v>0</v>
      </c>
      <c r="AD101" s="189">
        <f t="shared" si="20"/>
        <v>0</v>
      </c>
      <c r="AE101" s="189">
        <f t="shared" si="20"/>
        <v>0</v>
      </c>
      <c r="AF101" s="189">
        <f t="shared" si="20"/>
        <v>0</v>
      </c>
      <c r="AG101" s="189">
        <f t="shared" si="20"/>
        <v>0</v>
      </c>
      <c r="AH101" s="189">
        <f t="shared" si="20"/>
        <v>0</v>
      </c>
      <c r="AI101" s="189">
        <f t="shared" si="20"/>
        <v>0</v>
      </c>
      <c r="AJ101" s="189">
        <f t="shared" si="20"/>
        <v>0</v>
      </c>
      <c r="AK101" s="189">
        <f t="shared" si="20"/>
        <v>0</v>
      </c>
      <c r="AL101" s="189">
        <f t="shared" si="20"/>
        <v>0</v>
      </c>
      <c r="AM101" s="189">
        <f t="shared" si="20"/>
        <v>0</v>
      </c>
      <c r="AN101" s="189">
        <f t="shared" si="20"/>
        <v>0</v>
      </c>
      <c r="AO101" s="189">
        <f t="shared" si="20"/>
        <v>0</v>
      </c>
      <c r="AP101" s="189">
        <f t="shared" si="20"/>
        <v>0</v>
      </c>
      <c r="AQ101" s="189">
        <f t="shared" si="20"/>
        <v>0</v>
      </c>
    </row>
    <row r="102" spans="1:43" ht="15.75" customHeight="1">
      <c r="A102" s="121" t="s">
        <v>150</v>
      </c>
      <c r="B102" s="125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</row>
    <row r="103" spans="1:43" ht="15.75" customHeight="1">
      <c r="A103" s="125"/>
      <c r="B103" s="125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</row>
    <row r="104" spans="1:43" ht="14.25" customHeight="1">
      <c r="A104" s="125" t="s">
        <v>151</v>
      </c>
      <c r="B104" s="125"/>
      <c r="C104" s="179">
        <f t="shared" ref="C104:AQ104" si="21">IF(C151&gt;0,C90/C151,0)</f>
        <v>0</v>
      </c>
      <c r="D104" s="179">
        <f t="shared" si="21"/>
        <v>0</v>
      </c>
      <c r="E104" s="179">
        <f t="shared" si="21"/>
        <v>0</v>
      </c>
      <c r="F104" s="179">
        <f t="shared" si="21"/>
        <v>0</v>
      </c>
      <c r="G104" s="179">
        <f t="shared" si="21"/>
        <v>0</v>
      </c>
      <c r="H104" s="179">
        <f t="shared" si="21"/>
        <v>0</v>
      </c>
      <c r="I104" s="179">
        <f t="shared" si="21"/>
        <v>0</v>
      </c>
      <c r="J104" s="179">
        <f t="shared" si="21"/>
        <v>0</v>
      </c>
      <c r="K104" s="179">
        <f t="shared" si="21"/>
        <v>0</v>
      </c>
      <c r="L104" s="179">
        <f t="shared" si="21"/>
        <v>0</v>
      </c>
      <c r="M104" s="179">
        <f t="shared" si="21"/>
        <v>0</v>
      </c>
      <c r="N104" s="179">
        <f t="shared" si="21"/>
        <v>0</v>
      </c>
      <c r="O104" s="179">
        <f t="shared" si="21"/>
        <v>0</v>
      </c>
      <c r="P104" s="179">
        <f t="shared" si="21"/>
        <v>0</v>
      </c>
      <c r="Q104" s="179">
        <f t="shared" si="21"/>
        <v>0</v>
      </c>
      <c r="R104" s="179">
        <f t="shared" si="21"/>
        <v>0</v>
      </c>
      <c r="S104" s="179">
        <f t="shared" si="21"/>
        <v>0</v>
      </c>
      <c r="T104" s="179">
        <f t="shared" si="21"/>
        <v>0</v>
      </c>
      <c r="U104" s="179">
        <f t="shared" si="21"/>
        <v>0</v>
      </c>
      <c r="V104" s="179">
        <f t="shared" si="21"/>
        <v>0</v>
      </c>
      <c r="W104" s="179">
        <f t="shared" si="21"/>
        <v>0</v>
      </c>
      <c r="X104" s="179">
        <f t="shared" si="21"/>
        <v>0</v>
      </c>
      <c r="Y104" s="179">
        <f t="shared" si="21"/>
        <v>0</v>
      </c>
      <c r="Z104" s="179">
        <f t="shared" si="21"/>
        <v>0</v>
      </c>
      <c r="AA104" s="179">
        <f t="shared" si="21"/>
        <v>0</v>
      </c>
      <c r="AB104" s="179">
        <f t="shared" si="21"/>
        <v>0</v>
      </c>
      <c r="AC104" s="179">
        <f t="shared" si="21"/>
        <v>0</v>
      </c>
      <c r="AD104" s="179">
        <f t="shared" si="21"/>
        <v>0</v>
      </c>
      <c r="AE104" s="179">
        <f t="shared" si="21"/>
        <v>0</v>
      </c>
      <c r="AF104" s="179">
        <f t="shared" si="21"/>
        <v>0</v>
      </c>
      <c r="AG104" s="179">
        <f t="shared" si="21"/>
        <v>0</v>
      </c>
      <c r="AH104" s="179">
        <f t="shared" si="21"/>
        <v>0</v>
      </c>
      <c r="AI104" s="179">
        <f t="shared" si="21"/>
        <v>0</v>
      </c>
      <c r="AJ104" s="179">
        <f t="shared" si="21"/>
        <v>0</v>
      </c>
      <c r="AK104" s="179">
        <f t="shared" si="21"/>
        <v>0</v>
      </c>
      <c r="AL104" s="179">
        <f t="shared" si="21"/>
        <v>0</v>
      </c>
      <c r="AM104" s="179">
        <f t="shared" si="21"/>
        <v>0</v>
      </c>
      <c r="AN104" s="179">
        <f t="shared" si="21"/>
        <v>0</v>
      </c>
      <c r="AO104" s="179">
        <f t="shared" si="21"/>
        <v>0</v>
      </c>
      <c r="AP104" s="179">
        <f t="shared" si="21"/>
        <v>0</v>
      </c>
      <c r="AQ104" s="179">
        <f t="shared" si="21"/>
        <v>0</v>
      </c>
    </row>
    <row r="105" spans="1:43" ht="15.75" customHeight="1">
      <c r="A105" s="125" t="s">
        <v>152</v>
      </c>
      <c r="B105" s="125"/>
      <c r="C105" s="179">
        <f t="shared" ref="C105:AQ105" si="22">IF(SUM(C92:C97)&gt;0,C90/SUM(C92:C97),0)</f>
        <v>0</v>
      </c>
      <c r="D105" s="179">
        <f t="shared" si="22"/>
        <v>0</v>
      </c>
      <c r="E105" s="179">
        <f t="shared" si="22"/>
        <v>0</v>
      </c>
      <c r="F105" s="179">
        <f t="shared" si="22"/>
        <v>0</v>
      </c>
      <c r="G105" s="179">
        <f t="shared" si="22"/>
        <v>0</v>
      </c>
      <c r="H105" s="179">
        <f t="shared" si="22"/>
        <v>0</v>
      </c>
      <c r="I105" s="179">
        <f t="shared" si="22"/>
        <v>0</v>
      </c>
      <c r="J105" s="179">
        <f t="shared" si="22"/>
        <v>0</v>
      </c>
      <c r="K105" s="179">
        <f t="shared" si="22"/>
        <v>0</v>
      </c>
      <c r="L105" s="179">
        <f t="shared" si="22"/>
        <v>0</v>
      </c>
      <c r="M105" s="179">
        <f t="shared" si="22"/>
        <v>0</v>
      </c>
      <c r="N105" s="179">
        <f t="shared" si="22"/>
        <v>0</v>
      </c>
      <c r="O105" s="179">
        <f t="shared" si="22"/>
        <v>0</v>
      </c>
      <c r="P105" s="179">
        <f t="shared" si="22"/>
        <v>0</v>
      </c>
      <c r="Q105" s="179">
        <f t="shared" si="22"/>
        <v>0</v>
      </c>
      <c r="R105" s="179">
        <f t="shared" si="22"/>
        <v>0</v>
      </c>
      <c r="S105" s="179">
        <f t="shared" si="22"/>
        <v>0</v>
      </c>
      <c r="T105" s="179">
        <f t="shared" si="22"/>
        <v>0</v>
      </c>
      <c r="U105" s="179">
        <f t="shared" si="22"/>
        <v>0</v>
      </c>
      <c r="V105" s="179">
        <f t="shared" si="22"/>
        <v>0</v>
      </c>
      <c r="W105" s="179">
        <f t="shared" si="22"/>
        <v>0</v>
      </c>
      <c r="X105" s="179">
        <f t="shared" si="22"/>
        <v>0</v>
      </c>
      <c r="Y105" s="179">
        <f t="shared" si="22"/>
        <v>0</v>
      </c>
      <c r="Z105" s="179">
        <f t="shared" si="22"/>
        <v>0</v>
      </c>
      <c r="AA105" s="179">
        <f t="shared" si="22"/>
        <v>0</v>
      </c>
      <c r="AB105" s="179">
        <f t="shared" si="22"/>
        <v>0</v>
      </c>
      <c r="AC105" s="179">
        <f t="shared" si="22"/>
        <v>0</v>
      </c>
      <c r="AD105" s="179">
        <f t="shared" si="22"/>
        <v>0</v>
      </c>
      <c r="AE105" s="179">
        <f t="shared" si="22"/>
        <v>0</v>
      </c>
      <c r="AF105" s="179">
        <f t="shared" si="22"/>
        <v>0</v>
      </c>
      <c r="AG105" s="179">
        <f t="shared" si="22"/>
        <v>0</v>
      </c>
      <c r="AH105" s="179">
        <f t="shared" si="22"/>
        <v>0</v>
      </c>
      <c r="AI105" s="179">
        <f t="shared" si="22"/>
        <v>0</v>
      </c>
      <c r="AJ105" s="179">
        <f t="shared" si="22"/>
        <v>0</v>
      </c>
      <c r="AK105" s="179">
        <f t="shared" si="22"/>
        <v>0</v>
      </c>
      <c r="AL105" s="179">
        <f t="shared" si="22"/>
        <v>0</v>
      </c>
      <c r="AM105" s="179">
        <f t="shared" si="22"/>
        <v>0</v>
      </c>
      <c r="AN105" s="179">
        <f t="shared" si="22"/>
        <v>0</v>
      </c>
      <c r="AO105" s="179">
        <f t="shared" si="22"/>
        <v>0</v>
      </c>
      <c r="AP105" s="179">
        <f t="shared" si="22"/>
        <v>0</v>
      </c>
      <c r="AQ105" s="179">
        <f t="shared" si="22"/>
        <v>0</v>
      </c>
    </row>
    <row r="106" spans="1:43" ht="15.75" customHeight="1">
      <c r="A106" s="125" t="s">
        <v>153</v>
      </c>
      <c r="B106" s="125"/>
      <c r="C106" s="179">
        <f>IF('Sources of Funds'!$C$51&gt;0,C101/'Sources of Funds'!$C$51,0)</f>
        <v>0</v>
      </c>
      <c r="D106" s="179">
        <f>IF('Sources of Funds'!$C$51&gt;0,D101/'Sources of Funds'!$C$51,0)</f>
        <v>0</v>
      </c>
      <c r="E106" s="179">
        <f>IF('Sources of Funds'!$C$51&gt;0,E101/'Sources of Funds'!$C$51,0)</f>
        <v>0</v>
      </c>
      <c r="F106" s="179">
        <f>IF('Sources of Funds'!$C$51&gt;0,F101/'Sources of Funds'!$C$51,0)</f>
        <v>0</v>
      </c>
      <c r="G106" s="179">
        <f>IF('Sources of Funds'!$C$51&gt;0,G101/'Sources of Funds'!$C$51,0)</f>
        <v>0</v>
      </c>
      <c r="H106" s="179">
        <f>IF('Sources of Funds'!$C$51&gt;0,H101/'Sources of Funds'!$C$51,0)</f>
        <v>0</v>
      </c>
      <c r="I106" s="179">
        <f>IF('Sources of Funds'!$C$51&gt;0,I101/'Sources of Funds'!$C$51,0)</f>
        <v>0</v>
      </c>
      <c r="J106" s="179">
        <f>IF('Sources of Funds'!$C$51&gt;0,J101/'Sources of Funds'!$C$51,0)</f>
        <v>0</v>
      </c>
      <c r="K106" s="179">
        <f>IF('Sources of Funds'!$C$51&gt;0,K101/'Sources of Funds'!$C$51,0)</f>
        <v>0</v>
      </c>
      <c r="L106" s="179">
        <f>IF('Sources of Funds'!$C$51&gt;0,L101/'Sources of Funds'!$C$51,0)</f>
        <v>0</v>
      </c>
      <c r="M106" s="179">
        <f>IF('Sources of Funds'!$C$51&gt;0,M101/'Sources of Funds'!$C$51,0)</f>
        <v>0</v>
      </c>
      <c r="N106" s="179">
        <f>IF('Sources of Funds'!$C$51&gt;0,N101/'Sources of Funds'!$C$51,0)</f>
        <v>0</v>
      </c>
      <c r="O106" s="179">
        <f>IF('Sources of Funds'!$C$51&gt;0,O101/'Sources of Funds'!$C$51,0)</f>
        <v>0</v>
      </c>
      <c r="P106" s="179">
        <f>IF('Sources of Funds'!$C$51&gt;0,P101/'Sources of Funds'!$C$51,0)</f>
        <v>0</v>
      </c>
      <c r="Q106" s="179">
        <f>IF('Sources of Funds'!$C$51&gt;0,Q101/'Sources of Funds'!$C$51,0)</f>
        <v>0</v>
      </c>
      <c r="R106" s="179">
        <f>IF('Sources of Funds'!$C$51&gt;0,R101/'Sources of Funds'!$C$51,0)</f>
        <v>0</v>
      </c>
      <c r="S106" s="179">
        <f>IF('Sources of Funds'!$C$51&gt;0,S101/'Sources of Funds'!$C$51,0)</f>
        <v>0</v>
      </c>
      <c r="T106" s="179">
        <f>IF('Sources of Funds'!$C$51&gt;0,T101/'Sources of Funds'!$C$51,0)</f>
        <v>0</v>
      </c>
      <c r="U106" s="179">
        <f>IF('Sources of Funds'!$C$51&gt;0,U101/'Sources of Funds'!$C$51,0)</f>
        <v>0</v>
      </c>
      <c r="V106" s="179">
        <f>IF('Sources of Funds'!$C$51&gt;0,V101/'Sources of Funds'!$C$51,0)</f>
        <v>0</v>
      </c>
      <c r="W106" s="179">
        <f>IF('Sources of Funds'!$C$51&gt;0,W101/'Sources of Funds'!$C$51,0)</f>
        <v>0</v>
      </c>
      <c r="X106" s="179">
        <f>IF('Sources of Funds'!$C$51&gt;0,X101/'Sources of Funds'!$C$51,0)</f>
        <v>0</v>
      </c>
      <c r="Y106" s="179">
        <f>IF('Sources of Funds'!$C$51&gt;0,Y101/'Sources of Funds'!$C$51,0)</f>
        <v>0</v>
      </c>
      <c r="Z106" s="179">
        <f>IF('Sources of Funds'!$C$51&gt;0,Z101/'Sources of Funds'!$C$51,0)</f>
        <v>0</v>
      </c>
      <c r="AA106" s="179">
        <f>IF('Sources of Funds'!$C$51&gt;0,AA101/'Sources of Funds'!$C$51,0)</f>
        <v>0</v>
      </c>
      <c r="AB106" s="179">
        <f>IF('Sources of Funds'!$C$51&gt;0,AB101/'Sources of Funds'!$C$51,0)</f>
        <v>0</v>
      </c>
      <c r="AC106" s="179">
        <f>IF('Sources of Funds'!$C$51&gt;0,AC101/'Sources of Funds'!$C$51,0)</f>
        <v>0</v>
      </c>
      <c r="AD106" s="179">
        <f>IF('Sources of Funds'!$C$51&gt;0,AD101/'Sources of Funds'!$C$51,0)</f>
        <v>0</v>
      </c>
      <c r="AE106" s="179">
        <f>IF('Sources of Funds'!$C$51&gt;0,AE101/'Sources of Funds'!$C$51,0)</f>
        <v>0</v>
      </c>
      <c r="AF106" s="179">
        <f>IF('Sources of Funds'!$C$51&gt;0,AF101/'Sources of Funds'!$C$51,0)</f>
        <v>0</v>
      </c>
      <c r="AG106" s="179">
        <f>IF('Sources of Funds'!$C$51&gt;0,AG101/'Sources of Funds'!$C$51,0)</f>
        <v>0</v>
      </c>
      <c r="AH106" s="179">
        <f>IF('Sources of Funds'!$C$51&gt;0,AH101/'Sources of Funds'!$C$51,0)</f>
        <v>0</v>
      </c>
      <c r="AI106" s="179">
        <f>IF('Sources of Funds'!$C$51&gt;0,AI101/'Sources of Funds'!$C$51,0)</f>
        <v>0</v>
      </c>
      <c r="AJ106" s="179">
        <f>IF('Sources of Funds'!$C$51&gt;0,AJ101/'Sources of Funds'!$C$51,0)</f>
        <v>0</v>
      </c>
      <c r="AK106" s="179">
        <f>IF('Sources of Funds'!$C$51&gt;0,AK101/'Sources of Funds'!$C$51,0)</f>
        <v>0</v>
      </c>
      <c r="AL106" s="179">
        <f>IF('Sources of Funds'!$C$51&gt;0,AL101/'Sources of Funds'!$C$51,0)</f>
        <v>0</v>
      </c>
      <c r="AM106" s="179">
        <f>IF('Sources of Funds'!$C$51&gt;0,AM101/'Sources of Funds'!$C$51,0)</f>
        <v>0</v>
      </c>
      <c r="AN106" s="179">
        <f>IF('Sources of Funds'!$C$51&gt;0,AN101/'Sources of Funds'!$C$51,0)</f>
        <v>0</v>
      </c>
      <c r="AO106" s="179">
        <f>IF('Sources of Funds'!$C$51&gt;0,AO101/'Sources of Funds'!$C$51,0)</f>
        <v>0</v>
      </c>
      <c r="AP106" s="179">
        <f>IF('Sources of Funds'!$C$51&gt;0,AP101/'Sources of Funds'!$C$51,0)</f>
        <v>0</v>
      </c>
      <c r="AQ106" s="179">
        <f>IF('Sources of Funds'!$C$51&gt;0,AQ101/'Sources of Funds'!$C$51,0)</f>
        <v>0</v>
      </c>
    </row>
    <row r="107" spans="1:43" ht="15.75" customHeight="1">
      <c r="A107" s="125"/>
      <c r="B107" s="125"/>
      <c r="C107" s="128"/>
      <c r="D107" s="128"/>
      <c r="E107" s="128"/>
      <c r="F107" s="128"/>
      <c r="G107" s="128"/>
      <c r="H107" s="128"/>
      <c r="I107" s="128"/>
      <c r="J107" s="128"/>
      <c r="K107" s="128"/>
      <c r="L107" s="128"/>
      <c r="M107" s="128"/>
      <c r="N107" s="128"/>
      <c r="O107" s="128"/>
      <c r="P107" s="128"/>
      <c r="Q107" s="128"/>
      <c r="R107" s="128"/>
      <c r="S107" s="128"/>
      <c r="T107" s="128"/>
      <c r="U107" s="128"/>
      <c r="V107" s="128"/>
      <c r="W107" s="128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8"/>
      <c r="AL107" s="128"/>
      <c r="AM107" s="128"/>
      <c r="AN107" s="128"/>
      <c r="AO107" s="128"/>
      <c r="AP107" s="128"/>
      <c r="AQ107" s="128"/>
    </row>
    <row r="108" spans="1:43" s="1" customFormat="1" ht="20.25" customHeight="1">
      <c r="A108" s="129" t="s">
        <v>346</v>
      </c>
      <c r="B108" s="13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</row>
    <row r="109" spans="1:43" ht="20.25" customHeight="1">
      <c r="A109" s="131"/>
      <c r="B109" s="132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  <c r="AO109" s="133"/>
      <c r="AP109" s="133"/>
      <c r="AQ109" s="133"/>
    </row>
    <row r="110" spans="1:43" s="25" customFormat="1" ht="15.75" customHeight="1">
      <c r="A110" s="28" t="s">
        <v>154</v>
      </c>
      <c r="B110" s="13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</row>
    <row r="111" spans="1:43" ht="15.75" customHeight="1">
      <c r="A111" s="125"/>
      <c r="B111" s="122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</row>
    <row r="112" spans="1:43" s="145" customFormat="1" ht="15.75" customHeight="1">
      <c r="A112" s="121" t="s">
        <v>155</v>
      </c>
      <c r="B112" s="121"/>
      <c r="C112" s="137">
        <v>1</v>
      </c>
      <c r="D112" s="137">
        <v>2</v>
      </c>
      <c r="E112" s="137">
        <v>3</v>
      </c>
      <c r="F112" s="137">
        <v>4</v>
      </c>
      <c r="G112" s="137">
        <v>5</v>
      </c>
      <c r="H112" s="137">
        <v>6</v>
      </c>
      <c r="I112" s="137">
        <v>7</v>
      </c>
      <c r="J112" s="137">
        <v>8</v>
      </c>
      <c r="K112" s="137">
        <v>9</v>
      </c>
      <c r="L112" s="137">
        <v>10</v>
      </c>
      <c r="M112" s="137">
        <v>11</v>
      </c>
      <c r="N112" s="137">
        <v>12</v>
      </c>
      <c r="O112" s="137">
        <v>13</v>
      </c>
      <c r="P112" s="137">
        <v>14</v>
      </c>
      <c r="Q112" s="137">
        <f t="shared" ref="Q112:AQ112" si="23">Q63</f>
        <v>15</v>
      </c>
      <c r="R112" s="137">
        <f t="shared" si="23"/>
        <v>16</v>
      </c>
      <c r="S112" s="137">
        <f t="shared" si="23"/>
        <v>17</v>
      </c>
      <c r="T112" s="137">
        <f t="shared" si="23"/>
        <v>18</v>
      </c>
      <c r="U112" s="137">
        <f t="shared" si="23"/>
        <v>19</v>
      </c>
      <c r="V112" s="137">
        <f t="shared" si="23"/>
        <v>20</v>
      </c>
      <c r="W112" s="137">
        <f t="shared" si="23"/>
        <v>21</v>
      </c>
      <c r="X112" s="137">
        <f t="shared" si="23"/>
        <v>22</v>
      </c>
      <c r="Y112" s="137">
        <f t="shared" si="23"/>
        <v>23</v>
      </c>
      <c r="Z112" s="137">
        <f t="shared" si="23"/>
        <v>24</v>
      </c>
      <c r="AA112" s="137">
        <f t="shared" si="23"/>
        <v>25</v>
      </c>
      <c r="AB112" s="137">
        <f t="shared" si="23"/>
        <v>26</v>
      </c>
      <c r="AC112" s="137">
        <f t="shared" si="23"/>
        <v>27</v>
      </c>
      <c r="AD112" s="137">
        <f t="shared" si="23"/>
        <v>28</v>
      </c>
      <c r="AE112" s="137">
        <f t="shared" si="23"/>
        <v>29</v>
      </c>
      <c r="AF112" s="137">
        <f t="shared" si="23"/>
        <v>30</v>
      </c>
      <c r="AG112" s="137">
        <f t="shared" si="23"/>
        <v>31</v>
      </c>
      <c r="AH112" s="137">
        <f t="shared" si="23"/>
        <v>32</v>
      </c>
      <c r="AI112" s="137">
        <f t="shared" si="23"/>
        <v>33</v>
      </c>
      <c r="AJ112" s="137">
        <f t="shared" si="23"/>
        <v>34</v>
      </c>
      <c r="AK112" s="137">
        <f t="shared" si="23"/>
        <v>35</v>
      </c>
      <c r="AL112" s="137">
        <f t="shared" si="23"/>
        <v>36</v>
      </c>
      <c r="AM112" s="137">
        <f t="shared" si="23"/>
        <v>37</v>
      </c>
      <c r="AN112" s="137">
        <f t="shared" si="23"/>
        <v>38</v>
      </c>
      <c r="AO112" s="137">
        <f t="shared" si="23"/>
        <v>39</v>
      </c>
      <c r="AP112" s="137">
        <f t="shared" si="23"/>
        <v>40</v>
      </c>
      <c r="AQ112" s="137">
        <f t="shared" si="23"/>
        <v>41</v>
      </c>
    </row>
    <row r="113" spans="1:44" s="145" customFormat="1" ht="15.75" customHeight="1">
      <c r="A113" s="131"/>
      <c r="B113" s="131"/>
      <c r="C113" s="148"/>
      <c r="D113" s="148"/>
      <c r="E113" s="148"/>
      <c r="F113" s="148"/>
      <c r="G113" s="148"/>
      <c r="H113" s="148"/>
      <c r="I113" s="148"/>
      <c r="J113" s="148"/>
      <c r="K113" s="148"/>
      <c r="L113" s="148"/>
      <c r="M113" s="148"/>
      <c r="N113" s="148"/>
      <c r="O113" s="148"/>
      <c r="P113" s="148"/>
      <c r="Q113" s="148"/>
      <c r="R113" s="148"/>
      <c r="S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8"/>
      <c r="AD113" s="148"/>
      <c r="AE113" s="148"/>
      <c r="AF113" s="148"/>
      <c r="AG113" s="148"/>
      <c r="AH113" s="148"/>
      <c r="AI113" s="148"/>
      <c r="AJ113" s="148"/>
      <c r="AK113" s="148"/>
      <c r="AL113" s="148"/>
      <c r="AM113" s="148"/>
      <c r="AN113" s="148"/>
      <c r="AO113" s="148"/>
      <c r="AP113" s="148"/>
      <c r="AQ113" s="148"/>
    </row>
    <row r="114" spans="1:44" ht="15.75" customHeight="1">
      <c r="A114" s="125" t="s">
        <v>156</v>
      </c>
      <c r="B114" s="187"/>
      <c r="C114" s="189">
        <f t="shared" ref="C114:AQ114" si="24">C101</f>
        <v>0</v>
      </c>
      <c r="D114" s="189">
        <f t="shared" si="24"/>
        <v>0</v>
      </c>
      <c r="E114" s="189">
        <f t="shared" si="24"/>
        <v>0</v>
      </c>
      <c r="F114" s="189">
        <f t="shared" si="24"/>
        <v>0</v>
      </c>
      <c r="G114" s="189">
        <f t="shared" si="24"/>
        <v>0</v>
      </c>
      <c r="H114" s="189">
        <f t="shared" si="24"/>
        <v>0</v>
      </c>
      <c r="I114" s="189">
        <f t="shared" si="24"/>
        <v>0</v>
      </c>
      <c r="J114" s="189">
        <f t="shared" si="24"/>
        <v>0</v>
      </c>
      <c r="K114" s="189">
        <f t="shared" si="24"/>
        <v>0</v>
      </c>
      <c r="L114" s="189">
        <f t="shared" si="24"/>
        <v>0</v>
      </c>
      <c r="M114" s="189">
        <f t="shared" si="24"/>
        <v>0</v>
      </c>
      <c r="N114" s="189">
        <f t="shared" si="24"/>
        <v>0</v>
      </c>
      <c r="O114" s="189">
        <f t="shared" si="24"/>
        <v>0</v>
      </c>
      <c r="P114" s="189">
        <f t="shared" si="24"/>
        <v>0</v>
      </c>
      <c r="Q114" s="189">
        <f t="shared" si="24"/>
        <v>0</v>
      </c>
      <c r="R114" s="189">
        <f t="shared" si="24"/>
        <v>0</v>
      </c>
      <c r="S114" s="189">
        <f t="shared" si="24"/>
        <v>0</v>
      </c>
      <c r="T114" s="189">
        <f t="shared" si="24"/>
        <v>0</v>
      </c>
      <c r="U114" s="189">
        <f t="shared" si="24"/>
        <v>0</v>
      </c>
      <c r="V114" s="189">
        <f t="shared" si="24"/>
        <v>0</v>
      </c>
      <c r="W114" s="189">
        <f t="shared" si="24"/>
        <v>0</v>
      </c>
      <c r="X114" s="189">
        <f t="shared" si="24"/>
        <v>0</v>
      </c>
      <c r="Y114" s="189">
        <f t="shared" si="24"/>
        <v>0</v>
      </c>
      <c r="Z114" s="189">
        <f t="shared" si="24"/>
        <v>0</v>
      </c>
      <c r="AA114" s="189">
        <f t="shared" si="24"/>
        <v>0</v>
      </c>
      <c r="AB114" s="189">
        <f t="shared" si="24"/>
        <v>0</v>
      </c>
      <c r="AC114" s="189">
        <f t="shared" si="24"/>
        <v>0</v>
      </c>
      <c r="AD114" s="189">
        <f t="shared" si="24"/>
        <v>0</v>
      </c>
      <c r="AE114" s="189">
        <f t="shared" si="24"/>
        <v>0</v>
      </c>
      <c r="AF114" s="189">
        <f t="shared" si="24"/>
        <v>0</v>
      </c>
      <c r="AG114" s="189">
        <f t="shared" si="24"/>
        <v>0</v>
      </c>
      <c r="AH114" s="189">
        <f t="shared" si="24"/>
        <v>0</v>
      </c>
      <c r="AI114" s="189">
        <f t="shared" si="24"/>
        <v>0</v>
      </c>
      <c r="AJ114" s="189">
        <f t="shared" si="24"/>
        <v>0</v>
      </c>
      <c r="AK114" s="189">
        <f t="shared" si="24"/>
        <v>0</v>
      </c>
      <c r="AL114" s="189">
        <f t="shared" si="24"/>
        <v>0</v>
      </c>
      <c r="AM114" s="189">
        <f t="shared" si="24"/>
        <v>0</v>
      </c>
      <c r="AN114" s="189">
        <f t="shared" si="24"/>
        <v>0</v>
      </c>
      <c r="AO114" s="189">
        <f t="shared" si="24"/>
        <v>0</v>
      </c>
      <c r="AP114" s="189">
        <f t="shared" si="24"/>
        <v>0</v>
      </c>
      <c r="AQ114" s="189">
        <f t="shared" si="24"/>
        <v>0</v>
      </c>
      <c r="AR114" s="186"/>
    </row>
    <row r="115" spans="1:44" ht="15.75" customHeight="1">
      <c r="A115" s="125" t="s">
        <v>157</v>
      </c>
      <c r="B115" s="187"/>
      <c r="C115" s="189">
        <f>'Tax &amp; Appreciation Benefits'!C45</f>
        <v>0</v>
      </c>
      <c r="D115" s="189">
        <f>'Tax &amp; Appreciation Benefits'!$C$45</f>
        <v>0</v>
      </c>
      <c r="E115" s="189">
        <f>'Tax &amp; Appreciation Benefits'!$C$45</f>
        <v>0</v>
      </c>
      <c r="F115" s="189">
        <f>'Tax &amp; Appreciation Benefits'!$C$45</f>
        <v>0</v>
      </c>
      <c r="G115" s="189">
        <f>'Tax &amp; Appreciation Benefits'!$C$45</f>
        <v>0</v>
      </c>
      <c r="H115" s="189">
        <f>'Tax &amp; Appreciation Benefits'!$C$45-('Tax &amp; Appreciation Benefits'!$C$44/5)</f>
        <v>0</v>
      </c>
      <c r="I115" s="189">
        <f>'Tax &amp; Appreciation Benefits'!$C$45-('Tax &amp; Appreciation Benefits'!$C$44/5)</f>
        <v>0</v>
      </c>
      <c r="J115" s="189">
        <f>'Tax &amp; Appreciation Benefits'!$C$45-('Tax &amp; Appreciation Benefits'!$C$44/5)</f>
        <v>0</v>
      </c>
      <c r="K115" s="189">
        <f>'Tax &amp; Appreciation Benefits'!$C$45-('Tax &amp; Appreciation Benefits'!$C$44/5)</f>
        <v>0</v>
      </c>
      <c r="L115" s="189">
        <f>'Tax &amp; Appreciation Benefits'!$C$45-('Tax &amp; Appreciation Benefits'!$C$44/5)</f>
        <v>0</v>
      </c>
      <c r="M115" s="189">
        <f>'Tax &amp; Appreciation Benefits'!$C$45-('Tax &amp; Appreciation Benefits'!$C$44/5)</f>
        <v>0</v>
      </c>
      <c r="N115" s="189">
        <f>'Tax &amp; Appreciation Benefits'!$C$45-('Tax &amp; Appreciation Benefits'!$C$44/5)</f>
        <v>0</v>
      </c>
      <c r="O115" s="189">
        <f>'Tax &amp; Appreciation Benefits'!$C$45-('Tax &amp; Appreciation Benefits'!$C$44/5)</f>
        <v>0</v>
      </c>
      <c r="P115" s="189">
        <f>'Tax &amp; Appreciation Benefits'!$C$45-('Tax &amp; Appreciation Benefits'!$C$44/5)</f>
        <v>0</v>
      </c>
      <c r="Q115" s="189">
        <f>'Tax &amp; Appreciation Benefits'!$C$45-('Tax &amp; Appreciation Benefits'!$C$44/5)</f>
        <v>0</v>
      </c>
      <c r="R115" s="189">
        <f>'Tax &amp; Appreciation Benefits'!$C$45-('Tax &amp; Appreciation Benefits'!$C$44/5)</f>
        <v>0</v>
      </c>
      <c r="S115" s="189">
        <f>'Tax &amp; Appreciation Benefits'!$C$45-('Tax &amp; Appreciation Benefits'!$C$44/5)</f>
        <v>0</v>
      </c>
      <c r="T115" s="189">
        <f>'Tax &amp; Appreciation Benefits'!$C$45-('Tax &amp; Appreciation Benefits'!$C$44/5)</f>
        <v>0</v>
      </c>
      <c r="U115" s="189">
        <f>'Tax &amp; Appreciation Benefits'!$C$45-('Tax &amp; Appreciation Benefits'!$C$44/5)</f>
        <v>0</v>
      </c>
      <c r="V115" s="189">
        <f>'Tax &amp; Appreciation Benefits'!$C$45-('Tax &amp; Appreciation Benefits'!$C$44/5)</f>
        <v>0</v>
      </c>
      <c r="W115" s="189">
        <f>'Tax &amp; Appreciation Benefits'!$C$45-('Tax &amp; Appreciation Benefits'!$C$44/5)</f>
        <v>0</v>
      </c>
      <c r="X115" s="189">
        <f>'Tax &amp; Appreciation Benefits'!$C$45-('Tax &amp; Appreciation Benefits'!$C$44/5)</f>
        <v>0</v>
      </c>
      <c r="Y115" s="189">
        <f>'Tax &amp; Appreciation Benefits'!$C$45-('Tax &amp; Appreciation Benefits'!$C$44/5)</f>
        <v>0</v>
      </c>
      <c r="Z115" s="189">
        <f>'Tax &amp; Appreciation Benefits'!$C$45-('Tax &amp; Appreciation Benefits'!$C$44/5)</f>
        <v>0</v>
      </c>
      <c r="AA115" s="189">
        <f>'Tax &amp; Appreciation Benefits'!$C$45-('Tax &amp; Appreciation Benefits'!$C$44/5)</f>
        <v>0</v>
      </c>
      <c r="AB115" s="189">
        <f>'Tax &amp; Appreciation Benefits'!$C$45-('Tax &amp; Appreciation Benefits'!$C$44/5)</f>
        <v>0</v>
      </c>
      <c r="AC115" s="189">
        <f>'Tax &amp; Appreciation Benefits'!$C$45-('Tax &amp; Appreciation Benefits'!$C$44/5)</f>
        <v>0</v>
      </c>
      <c r="AD115" s="189">
        <f>'Tax &amp; Appreciation Benefits'!$C$42/39</f>
        <v>0</v>
      </c>
      <c r="AE115" s="189">
        <f>'Tax &amp; Appreciation Benefits'!$C$42/39</f>
        <v>0</v>
      </c>
      <c r="AF115" s="189">
        <f>'Tax &amp; Appreciation Benefits'!$C$42/39</f>
        <v>0</v>
      </c>
      <c r="AG115" s="189">
        <f>'Tax &amp; Appreciation Benefits'!$C$42/39</f>
        <v>0</v>
      </c>
      <c r="AH115" s="189">
        <f>'Tax &amp; Appreciation Benefits'!$C$42/39</f>
        <v>0</v>
      </c>
      <c r="AI115" s="189">
        <f>'Tax &amp; Appreciation Benefits'!$C$42/39</f>
        <v>0</v>
      </c>
      <c r="AJ115" s="189">
        <f>'Tax &amp; Appreciation Benefits'!$C$42/39</f>
        <v>0</v>
      </c>
      <c r="AK115" s="189">
        <f>'Tax &amp; Appreciation Benefits'!$C$42/39</f>
        <v>0</v>
      </c>
      <c r="AL115" s="189">
        <f>'Tax &amp; Appreciation Benefits'!$C$42/39</f>
        <v>0</v>
      </c>
      <c r="AM115" s="189">
        <f>'Tax &amp; Appreciation Benefits'!$C$42/39</f>
        <v>0</v>
      </c>
      <c r="AN115" s="189">
        <f>'Tax &amp; Appreciation Benefits'!$C$42/39</f>
        <v>0</v>
      </c>
      <c r="AO115" s="189">
        <f>'Tax &amp; Appreciation Benefits'!$C$42/39</f>
        <v>0</v>
      </c>
      <c r="AP115" s="189">
        <v>0</v>
      </c>
      <c r="AQ115" s="189">
        <v>0</v>
      </c>
      <c r="AR115" s="186"/>
    </row>
    <row r="116" spans="1:44" ht="15.75" customHeight="1">
      <c r="A116" s="125" t="s">
        <v>158</v>
      </c>
      <c r="B116" s="187"/>
      <c r="C116" s="189">
        <f>('Development Budget'!$B$49+'Development Budget'!$B$48)/15+IF(D63&lt;='Sources of Funds'!$F$38,('Development Budget'!$B$41+'Development Budget'!$B$42+'Development Budget'!$B$43+'Development Budget'!$B$44)/'Sources of Funds'!$F$38,0)</f>
        <v>0</v>
      </c>
      <c r="D116" s="189">
        <f>('Development Budget'!$B$49+'Development Budget'!$B$48)/15+IF(D63&lt;='Sources of Funds'!$F$38,('Development Budget'!$B$41+'Development Budget'!$B$42+'Development Budget'!$B$43+'Development Budget'!$B$44)/'Sources of Funds'!$F$38,0)</f>
        <v>0</v>
      </c>
      <c r="E116" s="189">
        <f>('Development Budget'!$B$49+'Development Budget'!$B$48)/15+IF(E63&lt;='Sources of Funds'!$F$38,('Development Budget'!$B$41+'Development Budget'!$B$42+'Development Budget'!$B$43+'Development Budget'!$B$44)/'Sources of Funds'!$F$38,0)</f>
        <v>0</v>
      </c>
      <c r="F116" s="189">
        <f>('Development Budget'!$B$49+'Development Budget'!$B$48)/15+IF(F63&lt;='Sources of Funds'!$F$38,('Development Budget'!$B$41+'Development Budget'!$B$42+'Development Budget'!$B$43+'Development Budget'!$B$44)/'Sources of Funds'!$F$38,0)</f>
        <v>0</v>
      </c>
      <c r="G116" s="189">
        <f>('Development Budget'!$B$49+'Development Budget'!$B$48)/15+IF(G63&lt;='Sources of Funds'!$F$38,('Development Budget'!$B$41+'Development Budget'!$B$42+'Development Budget'!$B$43+'Development Budget'!$B$44)/'Sources of Funds'!$F$38,0)</f>
        <v>0</v>
      </c>
      <c r="H116" s="189">
        <f>('Development Budget'!$B$49+'Development Budget'!$B$48)/15+IF(H63&lt;='Sources of Funds'!$F$38,('Development Budget'!$B$41+'Development Budget'!$B$42+'Development Budget'!$B$43+'Development Budget'!$B$44)/'Sources of Funds'!$F$38,0)</f>
        <v>0</v>
      </c>
      <c r="I116" s="189">
        <f>('Development Budget'!$B$49+'Development Budget'!$B$48)/15+IF(I63&lt;='Sources of Funds'!$F$38,('Development Budget'!$B$41+'Development Budget'!$B$42+'Development Budget'!$B$43+'Development Budget'!$B$44)/'Sources of Funds'!$F$38,0)</f>
        <v>0</v>
      </c>
      <c r="J116" s="189">
        <f>('Development Budget'!$B$49+'Development Budget'!$B$48)/15+IF(J63&lt;='Sources of Funds'!$F$38,('Development Budget'!$B$41+'Development Budget'!$B$42+'Development Budget'!$B$43+'Development Budget'!$B$44)/'Sources of Funds'!$F$38,0)</f>
        <v>0</v>
      </c>
      <c r="K116" s="189">
        <f>('Development Budget'!$B$49+'Development Budget'!$B$48)/15+IF(K63&lt;='Sources of Funds'!$F$38,('Development Budget'!$B$41+'Development Budget'!$B$42+'Development Budget'!$B$43+'Development Budget'!$B$44)/'Sources of Funds'!$F$38,0)</f>
        <v>0</v>
      </c>
      <c r="L116" s="189">
        <f>('Development Budget'!$B$49+'Development Budget'!$B$48)/15+IF(L63&lt;='Sources of Funds'!$F$38,('Development Budget'!$B$41+'Development Budget'!$B$42+'Development Budget'!$B$43+'Development Budget'!$B$44)/'Sources of Funds'!$F$38,0)</f>
        <v>0</v>
      </c>
      <c r="M116" s="189">
        <f>('Development Budget'!$B$49+'Development Budget'!$B$48)/15+IF(M63&lt;='Sources of Funds'!$F$38,('Development Budget'!$B$41+'Development Budget'!$B$42+'Development Budget'!$B$43+'Development Budget'!$B$44)/'Sources of Funds'!$F$38,0)</f>
        <v>0</v>
      </c>
      <c r="N116" s="189">
        <f>('Development Budget'!$B$49+'Development Budget'!$B$48)/15+IF(N63&lt;='Sources of Funds'!$F$38,('Development Budget'!$B$41+'Development Budget'!$B$42+'Development Budget'!$B$43+'Development Budget'!$B$44)/'Sources of Funds'!$F$38,0)</f>
        <v>0</v>
      </c>
      <c r="O116" s="189">
        <f>('Development Budget'!$B$49+'Development Budget'!$B$48)/15+IF(O63&lt;='Sources of Funds'!$F$38,('Development Budget'!$B$41+'Development Budget'!$B$42+'Development Budget'!$B$43+'Development Budget'!$B$44)/'Sources of Funds'!$F$38,0)</f>
        <v>0</v>
      </c>
      <c r="P116" s="189">
        <f>('Development Budget'!$B$49+'Development Budget'!$B$48)/15+IF(P63&lt;='Sources of Funds'!$F$38,('Development Budget'!$B$41+'Development Budget'!$B$42+'Development Budget'!$B$43+'Development Budget'!$B$44)/'Sources of Funds'!$F$38,0)</f>
        <v>0</v>
      </c>
      <c r="Q116" s="189">
        <f>('Development Budget'!$B$49+'Development Budget'!$B$48)/15+IF(Q63&lt;='Sources of Funds'!$F$38,('Development Budget'!$B$41+'Development Budget'!$B$42+'Development Budget'!$B$43+'Development Budget'!$B$44)/'Sources of Funds'!$F$38,0)</f>
        <v>0</v>
      </c>
      <c r="R116" s="189">
        <f>IF(R63&lt;='Sources of Funds'!$F$38,('Development Budget'!$B$41+'Development Budget'!$B$42+'Development Budget'!$B$43+'Development Budget'!$B$44)/'Sources of Funds'!$F$38,0)</f>
        <v>0</v>
      </c>
      <c r="S116" s="189">
        <f>IF(S63&lt;='Sources of Funds'!$F$38,('Development Budget'!$B$41+'Development Budget'!$B$42+'Development Budget'!$B$43+'Development Budget'!$B$44)/'Sources of Funds'!$F$38,0)</f>
        <v>0</v>
      </c>
      <c r="T116" s="189">
        <f>IF(T63&lt;='Sources of Funds'!$F$38,('Development Budget'!$B$41+'Development Budget'!$B$42+'Development Budget'!$B$43+'Development Budget'!$B$44)/'Sources of Funds'!$F$38,0)</f>
        <v>0</v>
      </c>
      <c r="U116" s="189">
        <f>IF(U63&lt;='Sources of Funds'!$F$38,('Development Budget'!$B$41+'Development Budget'!$B$42+'Development Budget'!$B$43+'Development Budget'!$B$44)/'Sources of Funds'!$F$38,0)</f>
        <v>0</v>
      </c>
      <c r="V116" s="189">
        <f>IF(V63&lt;='Sources of Funds'!$F$38,('Development Budget'!$B$41+'Development Budget'!$B$42+'Development Budget'!$B$43+'Development Budget'!$B$44)/'Sources of Funds'!$F$38,0)</f>
        <v>0</v>
      </c>
      <c r="W116" s="189">
        <f>IF(W63&lt;='Sources of Funds'!$F$38,('Development Budget'!$B$41+'Development Budget'!$B$42+'Development Budget'!$B$43+'Development Budget'!$B$44)/'Sources of Funds'!$F$38,0)</f>
        <v>0</v>
      </c>
      <c r="X116" s="189">
        <f>IF(X63&lt;='Sources of Funds'!$F$38,('Development Budget'!$B$41+'Development Budget'!$B$42+'Development Budget'!$B$43+'Development Budget'!$B$44)/'Sources of Funds'!$F$38,0)</f>
        <v>0</v>
      </c>
      <c r="Y116" s="189">
        <f>IF(Y63&lt;='Sources of Funds'!$F$38,('Development Budget'!$B$41+'Development Budget'!$B$42+'Development Budget'!$B$43+'Development Budget'!$B$44)/'Sources of Funds'!$F$38,0)</f>
        <v>0</v>
      </c>
      <c r="Z116" s="189">
        <f>IF(Z63&lt;='Sources of Funds'!$F$38,('Development Budget'!$B$41+'Development Budget'!$B$42+'Development Budget'!$B$43+'Development Budget'!$B$44)/'Sources of Funds'!$F$38,0)</f>
        <v>0</v>
      </c>
      <c r="AA116" s="189">
        <f>IF(AA63&lt;='Sources of Funds'!$F$38,('Development Budget'!$B$41+'Development Budget'!$B$42+'Development Budget'!$B$43+'Development Budget'!$B$44)/'Sources of Funds'!$F$38,0)</f>
        <v>0</v>
      </c>
      <c r="AB116" s="189">
        <f>IF(AB63&lt;='Sources of Funds'!$F$38,('Development Budget'!$B$41+'Development Budget'!$B$42+'Development Budget'!$B$43+'Development Budget'!$B$44)/'Sources of Funds'!$F$38,0)</f>
        <v>0</v>
      </c>
      <c r="AC116" s="189">
        <f>IF(AC63&lt;='Sources of Funds'!$F$38,('Development Budget'!$B$41+'Development Budget'!$B$42+'Development Budget'!$B$43+'Development Budget'!$B$44)/'Sources of Funds'!$F$38,0)</f>
        <v>0</v>
      </c>
      <c r="AD116" s="189">
        <f>IF(AD63&lt;='Sources of Funds'!$F$38,('Development Budget'!$B$41+'Development Budget'!$B$42+'Development Budget'!$B$43+'Development Budget'!$B$44)/'Sources of Funds'!$F$38,0)</f>
        <v>0</v>
      </c>
      <c r="AE116" s="189">
        <f>IF(AE63&lt;='Sources of Funds'!$F$38,('Development Budget'!$B$41+'Development Budget'!$B$42+'Development Budget'!$B$43+'Development Budget'!$B$44)/'Sources of Funds'!$F$38,0)</f>
        <v>0</v>
      </c>
      <c r="AF116" s="189">
        <f>IF(AF63&lt;='Sources of Funds'!$F$38,('Development Budget'!$B$41+'Development Budget'!$B$42+'Development Budget'!$B$43+'Development Budget'!$B$44)/'Sources of Funds'!$F$38,0)</f>
        <v>0</v>
      </c>
      <c r="AG116" s="189">
        <f>IF(AG63&lt;='Sources of Funds'!$F$38,('Development Budget'!$B$41+'Development Budget'!$B$42+'Development Budget'!$B$43+'Development Budget'!$B$44)/'Sources of Funds'!$F$38,0)</f>
        <v>0</v>
      </c>
      <c r="AH116" s="189">
        <f>IF(AH63&lt;='Sources of Funds'!$F$38,('Development Budget'!$B$41+'Development Budget'!$B$42+'Development Budget'!$B$43+'Development Budget'!$B$44)/'Sources of Funds'!$F$38,0)</f>
        <v>0</v>
      </c>
      <c r="AI116" s="189">
        <f>IF(AI63&lt;='Sources of Funds'!$F$38,('Development Budget'!$B$41+'Development Budget'!$B$42+'Development Budget'!$B$43+'Development Budget'!$B$44)/'Sources of Funds'!$F$38,0)</f>
        <v>0</v>
      </c>
      <c r="AJ116" s="189">
        <f>IF(AJ63&lt;='Sources of Funds'!$F$38,('Development Budget'!$B$41+'Development Budget'!$B$42+'Development Budget'!$B$43+'Development Budget'!$B$44)/'Sources of Funds'!$F$38,0)</f>
        <v>0</v>
      </c>
      <c r="AK116" s="189">
        <f>IF(AK63&lt;='Sources of Funds'!$F$38,('Development Budget'!$B$41+'Development Budget'!$B$42+'Development Budget'!$B$43+'Development Budget'!$B$44)/'Sources of Funds'!$F$38,0)</f>
        <v>0</v>
      </c>
      <c r="AL116" s="189">
        <f>IF(AL63&lt;='Sources of Funds'!$F$38,('Development Budget'!$B$41+'Development Budget'!$B$42+'Development Budget'!$B$43+'Development Budget'!$B$44)/'Sources of Funds'!$F$38,0)</f>
        <v>0</v>
      </c>
      <c r="AM116" s="189">
        <f>IF(AM63&lt;='Sources of Funds'!$F$38,('Development Budget'!$B$41+'Development Budget'!$B$42+'Development Budget'!$B$43+'Development Budget'!$B$44)/'Sources of Funds'!$F$38,0)</f>
        <v>0</v>
      </c>
      <c r="AN116" s="189">
        <f>IF(AN63&lt;='Sources of Funds'!$F$38,('Development Budget'!$B$41+'Development Budget'!$B$42+'Development Budget'!$B$43+'Development Budget'!$B$44)/'Sources of Funds'!$F$38,0)</f>
        <v>0</v>
      </c>
      <c r="AO116" s="189">
        <f>IF(AO63&lt;='Sources of Funds'!$F$38,('Development Budget'!$B$41+'Development Budget'!$B$42+'Development Budget'!$B$43+'Development Budget'!$B$44)/'Sources of Funds'!$F$38,0)</f>
        <v>0</v>
      </c>
      <c r="AP116" s="189">
        <f>IF(AP63&lt;='Sources of Funds'!$F$38,('Development Budget'!$B$41+'Development Budget'!$B$42+'Development Budget'!$B$43+'Development Budget'!$B$44)/'Sources of Funds'!$F$38,0)</f>
        <v>0</v>
      </c>
      <c r="AQ116" s="189">
        <f>IF(AQ63&lt;='Sources of Funds'!$F$38,('Development Budget'!$B$41+'Development Budget'!$B$42+'Development Budget'!$B$43+'Development Budget'!$B$44)/'Sources of Funds'!$F$38,0)</f>
        <v>0</v>
      </c>
      <c r="AR116" s="186"/>
    </row>
    <row r="117" spans="1:44" ht="15.75" customHeight="1">
      <c r="A117" s="125" t="s">
        <v>159</v>
      </c>
      <c r="B117" s="187"/>
      <c r="C117" s="189">
        <v>0</v>
      </c>
      <c r="D117" s="189">
        <f t="shared" ref="D117:AQ117" si="25">D262</f>
        <v>0</v>
      </c>
      <c r="E117" s="189">
        <f t="shared" si="25"/>
        <v>0</v>
      </c>
      <c r="F117" s="189">
        <f t="shared" si="25"/>
        <v>0</v>
      </c>
      <c r="G117" s="189">
        <f t="shared" si="25"/>
        <v>0</v>
      </c>
      <c r="H117" s="189">
        <f t="shared" si="25"/>
        <v>0</v>
      </c>
      <c r="I117" s="189">
        <f t="shared" si="25"/>
        <v>0</v>
      </c>
      <c r="J117" s="189">
        <f t="shared" si="25"/>
        <v>0</v>
      </c>
      <c r="K117" s="189">
        <f t="shared" si="25"/>
        <v>0</v>
      </c>
      <c r="L117" s="189">
        <f t="shared" si="25"/>
        <v>0</v>
      </c>
      <c r="M117" s="189">
        <f t="shared" si="25"/>
        <v>0</v>
      </c>
      <c r="N117" s="189">
        <f t="shared" si="25"/>
        <v>0</v>
      </c>
      <c r="O117" s="189">
        <f t="shared" si="25"/>
        <v>0</v>
      </c>
      <c r="P117" s="189">
        <f t="shared" si="25"/>
        <v>0</v>
      </c>
      <c r="Q117" s="189">
        <f t="shared" si="25"/>
        <v>0</v>
      </c>
      <c r="R117" s="189">
        <f t="shared" si="25"/>
        <v>0</v>
      </c>
      <c r="S117" s="189">
        <f t="shared" si="25"/>
        <v>0</v>
      </c>
      <c r="T117" s="189">
        <f t="shared" si="25"/>
        <v>0</v>
      </c>
      <c r="U117" s="189">
        <f t="shared" si="25"/>
        <v>0</v>
      </c>
      <c r="V117" s="189">
        <f t="shared" si="25"/>
        <v>0</v>
      </c>
      <c r="W117" s="189">
        <f t="shared" si="25"/>
        <v>0</v>
      </c>
      <c r="X117" s="189">
        <f t="shared" si="25"/>
        <v>0</v>
      </c>
      <c r="Y117" s="189">
        <f t="shared" si="25"/>
        <v>0</v>
      </c>
      <c r="Z117" s="189">
        <f t="shared" si="25"/>
        <v>0</v>
      </c>
      <c r="AA117" s="189">
        <f t="shared" si="25"/>
        <v>0</v>
      </c>
      <c r="AB117" s="189">
        <f t="shared" si="25"/>
        <v>0</v>
      </c>
      <c r="AC117" s="189">
        <f t="shared" si="25"/>
        <v>0</v>
      </c>
      <c r="AD117" s="189">
        <f t="shared" si="25"/>
        <v>0</v>
      </c>
      <c r="AE117" s="189">
        <f t="shared" si="25"/>
        <v>0</v>
      </c>
      <c r="AF117" s="189">
        <f t="shared" si="25"/>
        <v>0</v>
      </c>
      <c r="AG117" s="189">
        <f t="shared" si="25"/>
        <v>0</v>
      </c>
      <c r="AH117" s="189">
        <f t="shared" si="25"/>
        <v>0</v>
      </c>
      <c r="AI117" s="189">
        <f t="shared" si="25"/>
        <v>0</v>
      </c>
      <c r="AJ117" s="189">
        <f t="shared" si="25"/>
        <v>0</v>
      </c>
      <c r="AK117" s="189">
        <f t="shared" si="25"/>
        <v>0</v>
      </c>
      <c r="AL117" s="189">
        <f t="shared" si="25"/>
        <v>0</v>
      </c>
      <c r="AM117" s="189">
        <f t="shared" si="25"/>
        <v>0</v>
      </c>
      <c r="AN117" s="189">
        <f t="shared" si="25"/>
        <v>0</v>
      </c>
      <c r="AO117" s="189">
        <f t="shared" si="25"/>
        <v>0</v>
      </c>
      <c r="AP117" s="189">
        <f t="shared" si="25"/>
        <v>0</v>
      </c>
      <c r="AQ117" s="189">
        <f t="shared" si="25"/>
        <v>0</v>
      </c>
      <c r="AR117" s="186"/>
    </row>
    <row r="118" spans="1:44" ht="15.75" customHeight="1">
      <c r="A118" s="125" t="s">
        <v>160</v>
      </c>
      <c r="B118" s="187"/>
      <c r="C118" s="189">
        <f>C153+C165+C197+C175+C213+C227+C240</f>
        <v>0</v>
      </c>
      <c r="D118" s="189">
        <f t="shared" ref="D118:AQ118" si="26">D153+D165+D197+D175+D213+D227+D240</f>
        <v>0</v>
      </c>
      <c r="E118" s="189">
        <f t="shared" si="26"/>
        <v>0</v>
      </c>
      <c r="F118" s="189">
        <f t="shared" si="26"/>
        <v>0</v>
      </c>
      <c r="G118" s="189">
        <f t="shared" si="26"/>
        <v>0</v>
      </c>
      <c r="H118" s="189">
        <f t="shared" si="26"/>
        <v>0</v>
      </c>
      <c r="I118" s="189">
        <f t="shared" si="26"/>
        <v>0</v>
      </c>
      <c r="J118" s="189">
        <f t="shared" si="26"/>
        <v>0</v>
      </c>
      <c r="K118" s="189">
        <f t="shared" si="26"/>
        <v>0</v>
      </c>
      <c r="L118" s="189">
        <f t="shared" si="26"/>
        <v>0</v>
      </c>
      <c r="M118" s="189">
        <f t="shared" si="26"/>
        <v>0</v>
      </c>
      <c r="N118" s="189">
        <f t="shared" si="26"/>
        <v>0</v>
      </c>
      <c r="O118" s="189">
        <f t="shared" si="26"/>
        <v>0</v>
      </c>
      <c r="P118" s="189">
        <f t="shared" si="26"/>
        <v>0</v>
      </c>
      <c r="Q118" s="189">
        <f t="shared" si="26"/>
        <v>0</v>
      </c>
      <c r="R118" s="189">
        <f t="shared" si="26"/>
        <v>0</v>
      </c>
      <c r="S118" s="189">
        <f t="shared" si="26"/>
        <v>0</v>
      </c>
      <c r="T118" s="189">
        <f t="shared" si="26"/>
        <v>0</v>
      </c>
      <c r="U118" s="189">
        <f t="shared" si="26"/>
        <v>0</v>
      </c>
      <c r="V118" s="189">
        <f t="shared" si="26"/>
        <v>0</v>
      </c>
      <c r="W118" s="189">
        <f t="shared" si="26"/>
        <v>0</v>
      </c>
      <c r="X118" s="189">
        <f t="shared" si="26"/>
        <v>0</v>
      </c>
      <c r="Y118" s="189">
        <f t="shared" si="26"/>
        <v>0</v>
      </c>
      <c r="Z118" s="189">
        <f t="shared" si="26"/>
        <v>0</v>
      </c>
      <c r="AA118" s="189">
        <f t="shared" si="26"/>
        <v>0</v>
      </c>
      <c r="AB118" s="189">
        <f t="shared" si="26"/>
        <v>0</v>
      </c>
      <c r="AC118" s="189">
        <f t="shared" si="26"/>
        <v>0</v>
      </c>
      <c r="AD118" s="189">
        <f t="shared" si="26"/>
        <v>0</v>
      </c>
      <c r="AE118" s="189">
        <f t="shared" si="26"/>
        <v>0</v>
      </c>
      <c r="AF118" s="189">
        <f t="shared" si="26"/>
        <v>0</v>
      </c>
      <c r="AG118" s="189">
        <f t="shared" si="26"/>
        <v>0</v>
      </c>
      <c r="AH118" s="189">
        <f t="shared" si="26"/>
        <v>0</v>
      </c>
      <c r="AI118" s="189">
        <f t="shared" si="26"/>
        <v>0</v>
      </c>
      <c r="AJ118" s="189">
        <f t="shared" si="26"/>
        <v>0</v>
      </c>
      <c r="AK118" s="189">
        <f t="shared" si="26"/>
        <v>0</v>
      </c>
      <c r="AL118" s="189">
        <f t="shared" si="26"/>
        <v>0</v>
      </c>
      <c r="AM118" s="189">
        <f t="shared" si="26"/>
        <v>0</v>
      </c>
      <c r="AN118" s="189">
        <f t="shared" si="26"/>
        <v>0</v>
      </c>
      <c r="AO118" s="189">
        <f t="shared" si="26"/>
        <v>0</v>
      </c>
      <c r="AP118" s="189">
        <f t="shared" si="26"/>
        <v>0</v>
      </c>
      <c r="AQ118" s="189">
        <f t="shared" si="26"/>
        <v>0</v>
      </c>
      <c r="AR118" s="186"/>
    </row>
    <row r="119" spans="1:44" ht="15.75" customHeight="1">
      <c r="A119" s="123" t="s">
        <v>161</v>
      </c>
      <c r="B119" s="187"/>
      <c r="C119" s="188">
        <f>C88</f>
        <v>0</v>
      </c>
      <c r="D119" s="188">
        <f t="shared" ref="D119:AQ119" si="27">D88</f>
        <v>0</v>
      </c>
      <c r="E119" s="188">
        <f t="shared" si="27"/>
        <v>0</v>
      </c>
      <c r="F119" s="188">
        <f t="shared" si="27"/>
        <v>0</v>
      </c>
      <c r="G119" s="188">
        <f t="shared" si="27"/>
        <v>0</v>
      </c>
      <c r="H119" s="188">
        <f t="shared" si="27"/>
        <v>0</v>
      </c>
      <c r="I119" s="188">
        <f t="shared" si="27"/>
        <v>0</v>
      </c>
      <c r="J119" s="188">
        <f t="shared" si="27"/>
        <v>0</v>
      </c>
      <c r="K119" s="188">
        <f t="shared" si="27"/>
        <v>0</v>
      </c>
      <c r="L119" s="188">
        <f t="shared" si="27"/>
        <v>0</v>
      </c>
      <c r="M119" s="188">
        <f t="shared" si="27"/>
        <v>0</v>
      </c>
      <c r="N119" s="188">
        <f t="shared" si="27"/>
        <v>0</v>
      </c>
      <c r="O119" s="188">
        <f t="shared" si="27"/>
        <v>0</v>
      </c>
      <c r="P119" s="188">
        <f t="shared" si="27"/>
        <v>0</v>
      </c>
      <c r="Q119" s="188">
        <f t="shared" si="27"/>
        <v>0</v>
      </c>
      <c r="R119" s="188">
        <f t="shared" si="27"/>
        <v>0</v>
      </c>
      <c r="S119" s="188">
        <f t="shared" si="27"/>
        <v>0</v>
      </c>
      <c r="T119" s="188">
        <f t="shared" si="27"/>
        <v>0</v>
      </c>
      <c r="U119" s="188">
        <f t="shared" si="27"/>
        <v>0</v>
      </c>
      <c r="V119" s="188">
        <f t="shared" si="27"/>
        <v>0</v>
      </c>
      <c r="W119" s="188">
        <f t="shared" si="27"/>
        <v>0</v>
      </c>
      <c r="X119" s="188">
        <f t="shared" si="27"/>
        <v>0</v>
      </c>
      <c r="Y119" s="188">
        <f t="shared" si="27"/>
        <v>0</v>
      </c>
      <c r="Z119" s="188">
        <f t="shared" si="27"/>
        <v>0</v>
      </c>
      <c r="AA119" s="188">
        <f t="shared" si="27"/>
        <v>0</v>
      </c>
      <c r="AB119" s="188">
        <f t="shared" si="27"/>
        <v>0</v>
      </c>
      <c r="AC119" s="188">
        <f t="shared" si="27"/>
        <v>0</v>
      </c>
      <c r="AD119" s="188">
        <f t="shared" si="27"/>
        <v>0</v>
      </c>
      <c r="AE119" s="188">
        <f t="shared" si="27"/>
        <v>0</v>
      </c>
      <c r="AF119" s="188">
        <f t="shared" si="27"/>
        <v>0</v>
      </c>
      <c r="AG119" s="188">
        <f t="shared" si="27"/>
        <v>0</v>
      </c>
      <c r="AH119" s="188">
        <f t="shared" si="27"/>
        <v>0</v>
      </c>
      <c r="AI119" s="188">
        <f t="shared" si="27"/>
        <v>0</v>
      </c>
      <c r="AJ119" s="188">
        <f t="shared" si="27"/>
        <v>0</v>
      </c>
      <c r="AK119" s="188">
        <f t="shared" si="27"/>
        <v>0</v>
      </c>
      <c r="AL119" s="188">
        <f t="shared" si="27"/>
        <v>0</v>
      </c>
      <c r="AM119" s="188">
        <f t="shared" si="27"/>
        <v>0</v>
      </c>
      <c r="AN119" s="188">
        <f t="shared" si="27"/>
        <v>0</v>
      </c>
      <c r="AO119" s="188">
        <f t="shared" si="27"/>
        <v>0</v>
      </c>
      <c r="AP119" s="188">
        <f t="shared" si="27"/>
        <v>0</v>
      </c>
      <c r="AQ119" s="188">
        <f t="shared" si="27"/>
        <v>0</v>
      </c>
      <c r="AR119" s="186"/>
    </row>
    <row r="120" spans="1:44" ht="15.75" customHeight="1">
      <c r="A120" s="125" t="s">
        <v>162</v>
      </c>
      <c r="B120" s="187"/>
      <c r="C120" s="189">
        <f t="shared" ref="C120:AQ120" si="28">C114-C115-C117-C116+C118+C119</f>
        <v>0</v>
      </c>
      <c r="D120" s="189">
        <f t="shared" si="28"/>
        <v>0</v>
      </c>
      <c r="E120" s="189">
        <f t="shared" si="28"/>
        <v>0</v>
      </c>
      <c r="F120" s="189">
        <f t="shared" si="28"/>
        <v>0</v>
      </c>
      <c r="G120" s="189">
        <f t="shared" si="28"/>
        <v>0</v>
      </c>
      <c r="H120" s="189">
        <f t="shared" si="28"/>
        <v>0</v>
      </c>
      <c r="I120" s="189">
        <f t="shared" si="28"/>
        <v>0</v>
      </c>
      <c r="J120" s="189">
        <f t="shared" si="28"/>
        <v>0</v>
      </c>
      <c r="K120" s="189">
        <f t="shared" si="28"/>
        <v>0</v>
      </c>
      <c r="L120" s="189">
        <f t="shared" si="28"/>
        <v>0</v>
      </c>
      <c r="M120" s="189">
        <f t="shared" si="28"/>
        <v>0</v>
      </c>
      <c r="N120" s="189">
        <f t="shared" si="28"/>
        <v>0</v>
      </c>
      <c r="O120" s="189">
        <f t="shared" si="28"/>
        <v>0</v>
      </c>
      <c r="P120" s="189">
        <f t="shared" si="28"/>
        <v>0</v>
      </c>
      <c r="Q120" s="189">
        <f t="shared" si="28"/>
        <v>0</v>
      </c>
      <c r="R120" s="189">
        <f t="shared" si="28"/>
        <v>0</v>
      </c>
      <c r="S120" s="189">
        <f t="shared" si="28"/>
        <v>0</v>
      </c>
      <c r="T120" s="189">
        <f t="shared" si="28"/>
        <v>0</v>
      </c>
      <c r="U120" s="189">
        <f t="shared" si="28"/>
        <v>0</v>
      </c>
      <c r="V120" s="189">
        <f t="shared" si="28"/>
        <v>0</v>
      </c>
      <c r="W120" s="189">
        <f t="shared" si="28"/>
        <v>0</v>
      </c>
      <c r="X120" s="189">
        <f t="shared" si="28"/>
        <v>0</v>
      </c>
      <c r="Y120" s="189">
        <f t="shared" si="28"/>
        <v>0</v>
      </c>
      <c r="Z120" s="189">
        <f t="shared" si="28"/>
        <v>0</v>
      </c>
      <c r="AA120" s="189">
        <f t="shared" si="28"/>
        <v>0</v>
      </c>
      <c r="AB120" s="189">
        <f t="shared" si="28"/>
        <v>0</v>
      </c>
      <c r="AC120" s="189">
        <f t="shared" si="28"/>
        <v>0</v>
      </c>
      <c r="AD120" s="189">
        <f t="shared" si="28"/>
        <v>0</v>
      </c>
      <c r="AE120" s="189">
        <f t="shared" si="28"/>
        <v>0</v>
      </c>
      <c r="AF120" s="189">
        <f t="shared" si="28"/>
        <v>0</v>
      </c>
      <c r="AG120" s="189">
        <f t="shared" si="28"/>
        <v>0</v>
      </c>
      <c r="AH120" s="189">
        <f t="shared" si="28"/>
        <v>0</v>
      </c>
      <c r="AI120" s="189">
        <f t="shared" si="28"/>
        <v>0</v>
      </c>
      <c r="AJ120" s="189">
        <f t="shared" si="28"/>
        <v>0</v>
      </c>
      <c r="AK120" s="189">
        <f t="shared" si="28"/>
        <v>0</v>
      </c>
      <c r="AL120" s="189">
        <f t="shared" si="28"/>
        <v>0</v>
      </c>
      <c r="AM120" s="189">
        <f t="shared" si="28"/>
        <v>0</v>
      </c>
      <c r="AN120" s="189">
        <f t="shared" si="28"/>
        <v>0</v>
      </c>
      <c r="AO120" s="189">
        <f t="shared" si="28"/>
        <v>0</v>
      </c>
      <c r="AP120" s="189">
        <f t="shared" si="28"/>
        <v>0</v>
      </c>
      <c r="AQ120" s="189">
        <f t="shared" si="28"/>
        <v>0</v>
      </c>
      <c r="AR120" s="186"/>
    </row>
    <row r="121" spans="1:44" ht="15.75" customHeight="1">
      <c r="A121" s="125" t="s">
        <v>163</v>
      </c>
      <c r="B121" s="187"/>
      <c r="C121" s="190">
        <v>0</v>
      </c>
      <c r="D121" s="190">
        <f>'Sources of Funds'!E16</f>
        <v>0</v>
      </c>
      <c r="E121" s="190">
        <f>'Sources of Funds'!E16</f>
        <v>0</v>
      </c>
      <c r="F121" s="190">
        <f>'Sources of Funds'!E16</f>
        <v>0</v>
      </c>
      <c r="G121" s="190">
        <f>'Sources of Funds'!E16</f>
        <v>0</v>
      </c>
      <c r="H121" s="190">
        <f>'Sources of Funds'!E16</f>
        <v>0</v>
      </c>
      <c r="I121" s="190">
        <f>'Sources of Funds'!E16</f>
        <v>0</v>
      </c>
      <c r="J121" s="190">
        <f>'Sources of Funds'!E16</f>
        <v>0</v>
      </c>
      <c r="K121" s="190">
        <f>'Sources of Funds'!E16</f>
        <v>0</v>
      </c>
      <c r="L121" s="190">
        <f>'Sources of Funds'!E16</f>
        <v>0</v>
      </c>
      <c r="M121" s="190">
        <f>'Sources of Funds'!E16</f>
        <v>0</v>
      </c>
      <c r="N121" s="190">
        <f>'Sources of Funds'!E16</f>
        <v>0</v>
      </c>
      <c r="O121" s="190">
        <f>'Sources of Funds'!E16</f>
        <v>0</v>
      </c>
      <c r="P121" s="190">
        <f>'Sources of Funds'!E16</f>
        <v>0</v>
      </c>
      <c r="Q121" s="190">
        <f>'Sources of Funds'!$E$16</f>
        <v>0</v>
      </c>
      <c r="R121" s="190">
        <f>'Sources of Funds'!$E$16</f>
        <v>0</v>
      </c>
      <c r="S121" s="190">
        <f>'Sources of Funds'!$E$16</f>
        <v>0</v>
      </c>
      <c r="T121" s="190">
        <f>'Sources of Funds'!$E$16</f>
        <v>0</v>
      </c>
      <c r="U121" s="190">
        <f>'Sources of Funds'!$E$16</f>
        <v>0</v>
      </c>
      <c r="V121" s="190">
        <f>'Sources of Funds'!$E$16</f>
        <v>0</v>
      </c>
      <c r="W121" s="190">
        <f>'Sources of Funds'!$E$16</f>
        <v>0</v>
      </c>
      <c r="X121" s="190">
        <f>'Sources of Funds'!$E$16</f>
        <v>0</v>
      </c>
      <c r="Y121" s="190">
        <f>'Sources of Funds'!$E$16</f>
        <v>0</v>
      </c>
      <c r="Z121" s="190">
        <f>'Sources of Funds'!$E$16</f>
        <v>0</v>
      </c>
      <c r="AA121" s="190">
        <f>'Sources of Funds'!$E$16</f>
        <v>0</v>
      </c>
      <c r="AB121" s="190">
        <f>'Sources of Funds'!$E$16</f>
        <v>0</v>
      </c>
      <c r="AC121" s="190">
        <f>'Sources of Funds'!$E$16</f>
        <v>0</v>
      </c>
      <c r="AD121" s="190">
        <f>'Sources of Funds'!$E$16</f>
        <v>0</v>
      </c>
      <c r="AE121" s="190">
        <f>'Sources of Funds'!$E$16</f>
        <v>0</v>
      </c>
      <c r="AF121" s="190">
        <f>'Sources of Funds'!$E$16</f>
        <v>0</v>
      </c>
      <c r="AG121" s="190">
        <f>'Sources of Funds'!$E$16</f>
        <v>0</v>
      </c>
      <c r="AH121" s="190">
        <f>'Sources of Funds'!$E$16</f>
        <v>0</v>
      </c>
      <c r="AI121" s="190">
        <f>'Sources of Funds'!$E$16</f>
        <v>0</v>
      </c>
      <c r="AJ121" s="190">
        <f>'Sources of Funds'!$E$16</f>
        <v>0</v>
      </c>
      <c r="AK121" s="190">
        <f>'Sources of Funds'!$E$16</f>
        <v>0</v>
      </c>
      <c r="AL121" s="190">
        <f>'Sources of Funds'!$E$16</f>
        <v>0</v>
      </c>
      <c r="AM121" s="190">
        <f>'Sources of Funds'!$E$16</f>
        <v>0</v>
      </c>
      <c r="AN121" s="190">
        <f>'Sources of Funds'!$E$16</f>
        <v>0</v>
      </c>
      <c r="AO121" s="190">
        <f>'Sources of Funds'!$E$16</f>
        <v>0</v>
      </c>
      <c r="AP121" s="190">
        <f>'Sources of Funds'!$E$16</f>
        <v>0</v>
      </c>
      <c r="AQ121" s="190">
        <f>'Sources of Funds'!$E$16</f>
        <v>0</v>
      </c>
      <c r="AR121" s="186"/>
    </row>
    <row r="122" spans="1:44" ht="15.75" customHeight="1">
      <c r="A122" s="125"/>
      <c r="B122" s="187"/>
      <c r="C122" s="191" t="s">
        <v>116</v>
      </c>
      <c r="D122" s="191" t="s">
        <v>116</v>
      </c>
      <c r="E122" s="191" t="s">
        <v>116</v>
      </c>
      <c r="F122" s="191" t="s">
        <v>116</v>
      </c>
      <c r="G122" s="191" t="s">
        <v>116</v>
      </c>
      <c r="H122" s="191" t="s">
        <v>116</v>
      </c>
      <c r="I122" s="191" t="s">
        <v>116</v>
      </c>
      <c r="J122" s="191" t="s">
        <v>116</v>
      </c>
      <c r="K122" s="191" t="s">
        <v>116</v>
      </c>
      <c r="L122" s="191" t="s">
        <v>116</v>
      </c>
      <c r="M122" s="191" t="s">
        <v>116</v>
      </c>
      <c r="N122" s="191" t="s">
        <v>116</v>
      </c>
      <c r="O122" s="191" t="s">
        <v>116</v>
      </c>
      <c r="P122" s="191" t="s">
        <v>116</v>
      </c>
      <c r="Q122" s="191" t="s">
        <v>116</v>
      </c>
      <c r="R122" s="191" t="s">
        <v>116</v>
      </c>
      <c r="S122" s="191" t="s">
        <v>116</v>
      </c>
      <c r="T122" s="191" t="s">
        <v>116</v>
      </c>
      <c r="U122" s="191" t="s">
        <v>116</v>
      </c>
      <c r="V122" s="191" t="s">
        <v>116</v>
      </c>
      <c r="W122" s="191" t="s">
        <v>116</v>
      </c>
      <c r="X122" s="191" t="s">
        <v>116</v>
      </c>
      <c r="Y122" s="191" t="s">
        <v>116</v>
      </c>
      <c r="Z122" s="191" t="s">
        <v>116</v>
      </c>
      <c r="AA122" s="191" t="s">
        <v>116</v>
      </c>
      <c r="AB122" s="191" t="s">
        <v>116</v>
      </c>
      <c r="AC122" s="191" t="s">
        <v>116</v>
      </c>
      <c r="AD122" s="191" t="s">
        <v>116</v>
      </c>
      <c r="AE122" s="191" t="s">
        <v>116</v>
      </c>
      <c r="AF122" s="191" t="s">
        <v>116</v>
      </c>
      <c r="AG122" s="191" t="s">
        <v>116</v>
      </c>
      <c r="AH122" s="191" t="s">
        <v>116</v>
      </c>
      <c r="AI122" s="191" t="s">
        <v>116</v>
      </c>
      <c r="AJ122" s="191" t="s">
        <v>116</v>
      </c>
      <c r="AK122" s="191" t="s">
        <v>116</v>
      </c>
      <c r="AL122" s="191" t="s">
        <v>116</v>
      </c>
      <c r="AM122" s="191" t="s">
        <v>116</v>
      </c>
      <c r="AN122" s="191" t="s">
        <v>116</v>
      </c>
      <c r="AO122" s="191" t="s">
        <v>116</v>
      </c>
      <c r="AP122" s="191" t="s">
        <v>116</v>
      </c>
      <c r="AQ122" s="191" t="s">
        <v>116</v>
      </c>
      <c r="AR122" s="186"/>
    </row>
    <row r="123" spans="1:44" ht="15.75" customHeight="1">
      <c r="A123" s="125" t="s">
        <v>164</v>
      </c>
      <c r="B123" s="187"/>
      <c r="C123" s="192">
        <f t="shared" ref="C123:AQ123" si="29">C120*C121</f>
        <v>0</v>
      </c>
      <c r="D123" s="192">
        <f t="shared" si="29"/>
        <v>0</v>
      </c>
      <c r="E123" s="192">
        <f t="shared" si="29"/>
        <v>0</v>
      </c>
      <c r="F123" s="192">
        <f t="shared" si="29"/>
        <v>0</v>
      </c>
      <c r="G123" s="192">
        <f t="shared" si="29"/>
        <v>0</v>
      </c>
      <c r="H123" s="192">
        <f t="shared" si="29"/>
        <v>0</v>
      </c>
      <c r="I123" s="192">
        <f t="shared" si="29"/>
        <v>0</v>
      </c>
      <c r="J123" s="192">
        <f t="shared" si="29"/>
        <v>0</v>
      </c>
      <c r="K123" s="192">
        <f t="shared" si="29"/>
        <v>0</v>
      </c>
      <c r="L123" s="192">
        <f t="shared" si="29"/>
        <v>0</v>
      </c>
      <c r="M123" s="192">
        <f t="shared" si="29"/>
        <v>0</v>
      </c>
      <c r="N123" s="192">
        <f t="shared" si="29"/>
        <v>0</v>
      </c>
      <c r="O123" s="192">
        <f t="shared" si="29"/>
        <v>0</v>
      </c>
      <c r="P123" s="192">
        <f t="shared" si="29"/>
        <v>0</v>
      </c>
      <c r="Q123" s="192">
        <f t="shared" si="29"/>
        <v>0</v>
      </c>
      <c r="R123" s="192">
        <f t="shared" si="29"/>
        <v>0</v>
      </c>
      <c r="S123" s="192">
        <f t="shared" si="29"/>
        <v>0</v>
      </c>
      <c r="T123" s="192">
        <f t="shared" si="29"/>
        <v>0</v>
      </c>
      <c r="U123" s="192">
        <f t="shared" si="29"/>
        <v>0</v>
      </c>
      <c r="V123" s="192">
        <f t="shared" si="29"/>
        <v>0</v>
      </c>
      <c r="W123" s="192">
        <f t="shared" si="29"/>
        <v>0</v>
      </c>
      <c r="X123" s="192">
        <f t="shared" si="29"/>
        <v>0</v>
      </c>
      <c r="Y123" s="192">
        <f t="shared" si="29"/>
        <v>0</v>
      </c>
      <c r="Z123" s="192">
        <f t="shared" si="29"/>
        <v>0</v>
      </c>
      <c r="AA123" s="192">
        <f t="shared" si="29"/>
        <v>0</v>
      </c>
      <c r="AB123" s="192">
        <f t="shared" si="29"/>
        <v>0</v>
      </c>
      <c r="AC123" s="192">
        <f t="shared" si="29"/>
        <v>0</v>
      </c>
      <c r="AD123" s="192">
        <f t="shared" si="29"/>
        <v>0</v>
      </c>
      <c r="AE123" s="192">
        <f t="shared" si="29"/>
        <v>0</v>
      </c>
      <c r="AF123" s="192">
        <f t="shared" si="29"/>
        <v>0</v>
      </c>
      <c r="AG123" s="192">
        <f t="shared" si="29"/>
        <v>0</v>
      </c>
      <c r="AH123" s="192">
        <f t="shared" si="29"/>
        <v>0</v>
      </c>
      <c r="AI123" s="192">
        <f t="shared" si="29"/>
        <v>0</v>
      </c>
      <c r="AJ123" s="192">
        <f t="shared" si="29"/>
        <v>0</v>
      </c>
      <c r="AK123" s="192">
        <f t="shared" si="29"/>
        <v>0</v>
      </c>
      <c r="AL123" s="192">
        <f t="shared" si="29"/>
        <v>0</v>
      </c>
      <c r="AM123" s="192">
        <f t="shared" si="29"/>
        <v>0</v>
      </c>
      <c r="AN123" s="192">
        <f t="shared" si="29"/>
        <v>0</v>
      </c>
      <c r="AO123" s="192">
        <f t="shared" si="29"/>
        <v>0</v>
      </c>
      <c r="AP123" s="192">
        <f t="shared" si="29"/>
        <v>0</v>
      </c>
      <c r="AQ123" s="192">
        <f t="shared" si="29"/>
        <v>0</v>
      </c>
      <c r="AR123" s="186"/>
    </row>
    <row r="124" spans="1:44" ht="15.75" customHeight="1">
      <c r="A124" s="125"/>
      <c r="B124" s="187"/>
      <c r="C124" s="192"/>
      <c r="D124" s="192"/>
      <c r="E124" s="192"/>
      <c r="F124" s="192"/>
      <c r="G124" s="192"/>
      <c r="H124" s="192"/>
      <c r="I124" s="192"/>
      <c r="J124" s="192"/>
      <c r="K124" s="192"/>
      <c r="L124" s="192"/>
      <c r="M124" s="192"/>
      <c r="N124" s="192"/>
      <c r="O124" s="192"/>
      <c r="P124" s="192"/>
      <c r="Q124" s="192"/>
      <c r="R124" s="192"/>
      <c r="S124" s="192"/>
      <c r="T124" s="192"/>
      <c r="U124" s="192"/>
      <c r="V124" s="192"/>
      <c r="W124" s="192"/>
      <c r="X124" s="192"/>
      <c r="Y124" s="192"/>
      <c r="Z124" s="192"/>
      <c r="AA124" s="192"/>
      <c r="AB124" s="192"/>
      <c r="AC124" s="192"/>
      <c r="AD124" s="192"/>
      <c r="AE124" s="192"/>
      <c r="AF124" s="192"/>
      <c r="AG124" s="192"/>
      <c r="AH124" s="192"/>
      <c r="AI124" s="192"/>
      <c r="AJ124" s="192"/>
      <c r="AK124" s="192"/>
      <c r="AL124" s="192"/>
      <c r="AM124" s="192"/>
      <c r="AN124" s="192"/>
      <c r="AO124" s="192"/>
      <c r="AP124" s="192"/>
      <c r="AQ124" s="192"/>
      <c r="AR124" s="186"/>
    </row>
    <row r="125" spans="1:44" ht="15.75" customHeight="1">
      <c r="A125" s="125" t="s">
        <v>156</v>
      </c>
      <c r="B125" s="187"/>
      <c r="C125" s="192">
        <f t="shared" ref="C125:AQ125" si="30">C101</f>
        <v>0</v>
      </c>
      <c r="D125" s="192">
        <f t="shared" si="30"/>
        <v>0</v>
      </c>
      <c r="E125" s="192">
        <f t="shared" si="30"/>
        <v>0</v>
      </c>
      <c r="F125" s="192">
        <f t="shared" si="30"/>
        <v>0</v>
      </c>
      <c r="G125" s="192">
        <f t="shared" si="30"/>
        <v>0</v>
      </c>
      <c r="H125" s="192">
        <f t="shared" si="30"/>
        <v>0</v>
      </c>
      <c r="I125" s="192">
        <f t="shared" si="30"/>
        <v>0</v>
      </c>
      <c r="J125" s="192">
        <f t="shared" si="30"/>
        <v>0</v>
      </c>
      <c r="K125" s="192">
        <f t="shared" si="30"/>
        <v>0</v>
      </c>
      <c r="L125" s="192">
        <f t="shared" si="30"/>
        <v>0</v>
      </c>
      <c r="M125" s="192">
        <f t="shared" si="30"/>
        <v>0</v>
      </c>
      <c r="N125" s="192">
        <f t="shared" si="30"/>
        <v>0</v>
      </c>
      <c r="O125" s="192">
        <f t="shared" si="30"/>
        <v>0</v>
      </c>
      <c r="P125" s="192">
        <f t="shared" si="30"/>
        <v>0</v>
      </c>
      <c r="Q125" s="192">
        <f t="shared" si="30"/>
        <v>0</v>
      </c>
      <c r="R125" s="192">
        <f t="shared" si="30"/>
        <v>0</v>
      </c>
      <c r="S125" s="192">
        <f t="shared" si="30"/>
        <v>0</v>
      </c>
      <c r="T125" s="192">
        <f t="shared" si="30"/>
        <v>0</v>
      </c>
      <c r="U125" s="192">
        <f t="shared" si="30"/>
        <v>0</v>
      </c>
      <c r="V125" s="192">
        <f t="shared" si="30"/>
        <v>0</v>
      </c>
      <c r="W125" s="192">
        <f t="shared" si="30"/>
        <v>0</v>
      </c>
      <c r="X125" s="192">
        <f t="shared" si="30"/>
        <v>0</v>
      </c>
      <c r="Y125" s="192">
        <f t="shared" si="30"/>
        <v>0</v>
      </c>
      <c r="Z125" s="192">
        <f t="shared" si="30"/>
        <v>0</v>
      </c>
      <c r="AA125" s="192">
        <f t="shared" si="30"/>
        <v>0</v>
      </c>
      <c r="AB125" s="192">
        <f t="shared" si="30"/>
        <v>0</v>
      </c>
      <c r="AC125" s="192">
        <f t="shared" si="30"/>
        <v>0</v>
      </c>
      <c r="AD125" s="192">
        <f t="shared" si="30"/>
        <v>0</v>
      </c>
      <c r="AE125" s="192">
        <f t="shared" si="30"/>
        <v>0</v>
      </c>
      <c r="AF125" s="192">
        <f t="shared" si="30"/>
        <v>0</v>
      </c>
      <c r="AG125" s="192">
        <f t="shared" si="30"/>
        <v>0</v>
      </c>
      <c r="AH125" s="192">
        <f t="shared" si="30"/>
        <v>0</v>
      </c>
      <c r="AI125" s="192">
        <f t="shared" si="30"/>
        <v>0</v>
      </c>
      <c r="AJ125" s="192">
        <f t="shared" si="30"/>
        <v>0</v>
      </c>
      <c r="AK125" s="192">
        <f t="shared" si="30"/>
        <v>0</v>
      </c>
      <c r="AL125" s="192">
        <f t="shared" si="30"/>
        <v>0</v>
      </c>
      <c r="AM125" s="192">
        <f t="shared" si="30"/>
        <v>0</v>
      </c>
      <c r="AN125" s="192">
        <f t="shared" si="30"/>
        <v>0</v>
      </c>
      <c r="AO125" s="192">
        <f t="shared" si="30"/>
        <v>0</v>
      </c>
      <c r="AP125" s="192">
        <f t="shared" si="30"/>
        <v>0</v>
      </c>
      <c r="AQ125" s="192">
        <f t="shared" si="30"/>
        <v>0</v>
      </c>
      <c r="AR125" s="186"/>
    </row>
    <row r="126" spans="1:44" ht="15.75" customHeight="1">
      <c r="A126" s="125" t="s">
        <v>165</v>
      </c>
      <c r="B126" s="187"/>
      <c r="C126" s="192">
        <f t="shared" ref="C126:AQ126" si="31">C123</f>
        <v>0</v>
      </c>
      <c r="D126" s="192">
        <f t="shared" si="31"/>
        <v>0</v>
      </c>
      <c r="E126" s="192">
        <f t="shared" si="31"/>
        <v>0</v>
      </c>
      <c r="F126" s="192">
        <f t="shared" si="31"/>
        <v>0</v>
      </c>
      <c r="G126" s="192">
        <f t="shared" si="31"/>
        <v>0</v>
      </c>
      <c r="H126" s="192">
        <f t="shared" si="31"/>
        <v>0</v>
      </c>
      <c r="I126" s="192">
        <f t="shared" si="31"/>
        <v>0</v>
      </c>
      <c r="J126" s="192">
        <f t="shared" si="31"/>
        <v>0</v>
      </c>
      <c r="K126" s="192">
        <f t="shared" si="31"/>
        <v>0</v>
      </c>
      <c r="L126" s="192">
        <f t="shared" si="31"/>
        <v>0</v>
      </c>
      <c r="M126" s="192">
        <f t="shared" si="31"/>
        <v>0</v>
      </c>
      <c r="N126" s="192">
        <f t="shared" si="31"/>
        <v>0</v>
      </c>
      <c r="O126" s="192">
        <f t="shared" si="31"/>
        <v>0</v>
      </c>
      <c r="P126" s="192">
        <f t="shared" si="31"/>
        <v>0</v>
      </c>
      <c r="Q126" s="192">
        <f t="shared" si="31"/>
        <v>0</v>
      </c>
      <c r="R126" s="192">
        <f t="shared" si="31"/>
        <v>0</v>
      </c>
      <c r="S126" s="192">
        <f t="shared" si="31"/>
        <v>0</v>
      </c>
      <c r="T126" s="192">
        <f t="shared" si="31"/>
        <v>0</v>
      </c>
      <c r="U126" s="192">
        <f t="shared" si="31"/>
        <v>0</v>
      </c>
      <c r="V126" s="192">
        <f t="shared" si="31"/>
        <v>0</v>
      </c>
      <c r="W126" s="192">
        <f t="shared" si="31"/>
        <v>0</v>
      </c>
      <c r="X126" s="192">
        <f t="shared" si="31"/>
        <v>0</v>
      </c>
      <c r="Y126" s="192">
        <f t="shared" si="31"/>
        <v>0</v>
      </c>
      <c r="Z126" s="192">
        <f t="shared" si="31"/>
        <v>0</v>
      </c>
      <c r="AA126" s="192">
        <f t="shared" si="31"/>
        <v>0</v>
      </c>
      <c r="AB126" s="192">
        <f t="shared" si="31"/>
        <v>0</v>
      </c>
      <c r="AC126" s="192">
        <f t="shared" si="31"/>
        <v>0</v>
      </c>
      <c r="AD126" s="192">
        <f t="shared" si="31"/>
        <v>0</v>
      </c>
      <c r="AE126" s="192">
        <f t="shared" si="31"/>
        <v>0</v>
      </c>
      <c r="AF126" s="192">
        <f t="shared" si="31"/>
        <v>0</v>
      </c>
      <c r="AG126" s="192">
        <f t="shared" si="31"/>
        <v>0</v>
      </c>
      <c r="AH126" s="192">
        <f t="shared" si="31"/>
        <v>0</v>
      </c>
      <c r="AI126" s="192">
        <f t="shared" si="31"/>
        <v>0</v>
      </c>
      <c r="AJ126" s="192">
        <f t="shared" si="31"/>
        <v>0</v>
      </c>
      <c r="AK126" s="192">
        <f t="shared" si="31"/>
        <v>0</v>
      </c>
      <c r="AL126" s="192">
        <f t="shared" si="31"/>
        <v>0</v>
      </c>
      <c r="AM126" s="192">
        <f t="shared" si="31"/>
        <v>0</v>
      </c>
      <c r="AN126" s="192">
        <f t="shared" si="31"/>
        <v>0</v>
      </c>
      <c r="AO126" s="192">
        <f t="shared" si="31"/>
        <v>0</v>
      </c>
      <c r="AP126" s="192">
        <f t="shared" si="31"/>
        <v>0</v>
      </c>
      <c r="AQ126" s="192">
        <f t="shared" si="31"/>
        <v>0</v>
      </c>
      <c r="AR126" s="186"/>
    </row>
    <row r="127" spans="1:44" ht="15.75" customHeight="1">
      <c r="A127" s="125"/>
      <c r="B127" s="187"/>
      <c r="C127" s="191" t="s">
        <v>116</v>
      </c>
      <c r="D127" s="191" t="s">
        <v>116</v>
      </c>
      <c r="E127" s="191" t="s">
        <v>116</v>
      </c>
      <c r="F127" s="191" t="s">
        <v>116</v>
      </c>
      <c r="G127" s="191" t="s">
        <v>116</v>
      </c>
      <c r="H127" s="191" t="s">
        <v>116</v>
      </c>
      <c r="I127" s="191" t="s">
        <v>116</v>
      </c>
      <c r="J127" s="191" t="s">
        <v>116</v>
      </c>
      <c r="K127" s="191" t="s">
        <v>116</v>
      </c>
      <c r="L127" s="191" t="s">
        <v>116</v>
      </c>
      <c r="M127" s="191" t="s">
        <v>116</v>
      </c>
      <c r="N127" s="191" t="s">
        <v>116</v>
      </c>
      <c r="O127" s="191" t="s">
        <v>116</v>
      </c>
      <c r="P127" s="191" t="s">
        <v>116</v>
      </c>
      <c r="Q127" s="191" t="s">
        <v>116</v>
      </c>
      <c r="R127" s="191" t="s">
        <v>116</v>
      </c>
      <c r="S127" s="191" t="s">
        <v>116</v>
      </c>
      <c r="T127" s="191" t="s">
        <v>116</v>
      </c>
      <c r="U127" s="191" t="s">
        <v>116</v>
      </c>
      <c r="V127" s="191" t="s">
        <v>116</v>
      </c>
      <c r="W127" s="191" t="s">
        <v>116</v>
      </c>
      <c r="X127" s="191" t="s">
        <v>116</v>
      </c>
      <c r="Y127" s="191" t="s">
        <v>116</v>
      </c>
      <c r="Z127" s="191" t="s">
        <v>116</v>
      </c>
      <c r="AA127" s="191" t="s">
        <v>116</v>
      </c>
      <c r="AB127" s="191" t="s">
        <v>116</v>
      </c>
      <c r="AC127" s="191" t="s">
        <v>116</v>
      </c>
      <c r="AD127" s="191" t="s">
        <v>116</v>
      </c>
      <c r="AE127" s="191" t="s">
        <v>116</v>
      </c>
      <c r="AF127" s="191" t="s">
        <v>116</v>
      </c>
      <c r="AG127" s="191" t="s">
        <v>116</v>
      </c>
      <c r="AH127" s="191" t="s">
        <v>116</v>
      </c>
      <c r="AI127" s="191" t="s">
        <v>116</v>
      </c>
      <c r="AJ127" s="191" t="s">
        <v>116</v>
      </c>
      <c r="AK127" s="191" t="s">
        <v>116</v>
      </c>
      <c r="AL127" s="191" t="s">
        <v>116</v>
      </c>
      <c r="AM127" s="191" t="s">
        <v>116</v>
      </c>
      <c r="AN127" s="191" t="s">
        <v>116</v>
      </c>
      <c r="AO127" s="191" t="s">
        <v>116</v>
      </c>
      <c r="AP127" s="191" t="s">
        <v>116</v>
      </c>
      <c r="AQ127" s="191" t="s">
        <v>116</v>
      </c>
      <c r="AR127" s="186"/>
    </row>
    <row r="128" spans="1:44" ht="15.75" customHeight="1">
      <c r="A128" s="125" t="s">
        <v>166</v>
      </c>
      <c r="B128" s="187"/>
      <c r="C128" s="192">
        <f t="shared" ref="C128:AQ128" si="32">C125-C126</f>
        <v>0</v>
      </c>
      <c r="D128" s="192">
        <f t="shared" si="32"/>
        <v>0</v>
      </c>
      <c r="E128" s="192">
        <f t="shared" si="32"/>
        <v>0</v>
      </c>
      <c r="F128" s="192">
        <f t="shared" si="32"/>
        <v>0</v>
      </c>
      <c r="G128" s="192">
        <f t="shared" si="32"/>
        <v>0</v>
      </c>
      <c r="H128" s="192">
        <f t="shared" si="32"/>
        <v>0</v>
      </c>
      <c r="I128" s="192">
        <f t="shared" si="32"/>
        <v>0</v>
      </c>
      <c r="J128" s="192">
        <f t="shared" si="32"/>
        <v>0</v>
      </c>
      <c r="K128" s="192">
        <f t="shared" si="32"/>
        <v>0</v>
      </c>
      <c r="L128" s="192">
        <f t="shared" si="32"/>
        <v>0</v>
      </c>
      <c r="M128" s="192">
        <f t="shared" si="32"/>
        <v>0</v>
      </c>
      <c r="N128" s="192">
        <f t="shared" si="32"/>
        <v>0</v>
      </c>
      <c r="O128" s="192">
        <f t="shared" si="32"/>
        <v>0</v>
      </c>
      <c r="P128" s="192">
        <f t="shared" si="32"/>
        <v>0</v>
      </c>
      <c r="Q128" s="192">
        <f t="shared" si="32"/>
        <v>0</v>
      </c>
      <c r="R128" s="192">
        <f t="shared" si="32"/>
        <v>0</v>
      </c>
      <c r="S128" s="192">
        <f t="shared" si="32"/>
        <v>0</v>
      </c>
      <c r="T128" s="192">
        <f t="shared" si="32"/>
        <v>0</v>
      </c>
      <c r="U128" s="192">
        <f t="shared" si="32"/>
        <v>0</v>
      </c>
      <c r="V128" s="192">
        <f t="shared" si="32"/>
        <v>0</v>
      </c>
      <c r="W128" s="192">
        <f t="shared" si="32"/>
        <v>0</v>
      </c>
      <c r="X128" s="192">
        <f t="shared" si="32"/>
        <v>0</v>
      </c>
      <c r="Y128" s="192">
        <f t="shared" si="32"/>
        <v>0</v>
      </c>
      <c r="Z128" s="192">
        <f t="shared" si="32"/>
        <v>0</v>
      </c>
      <c r="AA128" s="192">
        <f t="shared" si="32"/>
        <v>0</v>
      </c>
      <c r="AB128" s="192">
        <f t="shared" si="32"/>
        <v>0</v>
      </c>
      <c r="AC128" s="192">
        <f t="shared" si="32"/>
        <v>0</v>
      </c>
      <c r="AD128" s="192">
        <f t="shared" si="32"/>
        <v>0</v>
      </c>
      <c r="AE128" s="192">
        <f t="shared" si="32"/>
        <v>0</v>
      </c>
      <c r="AF128" s="192">
        <f t="shared" si="32"/>
        <v>0</v>
      </c>
      <c r="AG128" s="192">
        <f t="shared" si="32"/>
        <v>0</v>
      </c>
      <c r="AH128" s="192">
        <f t="shared" si="32"/>
        <v>0</v>
      </c>
      <c r="AI128" s="192">
        <f t="shared" si="32"/>
        <v>0</v>
      </c>
      <c r="AJ128" s="192">
        <f t="shared" si="32"/>
        <v>0</v>
      </c>
      <c r="AK128" s="192">
        <f t="shared" si="32"/>
        <v>0</v>
      </c>
      <c r="AL128" s="192">
        <f t="shared" si="32"/>
        <v>0</v>
      </c>
      <c r="AM128" s="192">
        <f t="shared" si="32"/>
        <v>0</v>
      </c>
      <c r="AN128" s="192">
        <f t="shared" si="32"/>
        <v>0</v>
      </c>
      <c r="AO128" s="192">
        <f t="shared" si="32"/>
        <v>0</v>
      </c>
      <c r="AP128" s="192">
        <f t="shared" si="32"/>
        <v>0</v>
      </c>
      <c r="AQ128" s="192">
        <f t="shared" si="32"/>
        <v>0</v>
      </c>
      <c r="AR128" s="186"/>
    </row>
    <row r="129" spans="1:44" ht="15.75" customHeight="1">
      <c r="A129" s="125"/>
      <c r="B129" s="187"/>
      <c r="C129" s="193"/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86"/>
    </row>
    <row r="130" spans="1:44" ht="15.75" customHeight="1">
      <c r="A130" s="125"/>
      <c r="B130" s="187"/>
      <c r="C130" s="193"/>
      <c r="D130" s="193"/>
      <c r="E130" s="193"/>
      <c r="F130" s="193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  <c r="Q130" s="193"/>
      <c r="R130" s="193"/>
      <c r="S130" s="193"/>
      <c r="T130" s="193"/>
      <c r="U130" s="193"/>
      <c r="V130" s="193"/>
      <c r="W130" s="193"/>
      <c r="X130" s="193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86"/>
    </row>
    <row r="131" spans="1:44" ht="15.75" customHeight="1">
      <c r="A131" s="125"/>
      <c r="B131" s="194" t="s">
        <v>167</v>
      </c>
      <c r="C131" s="193"/>
      <c r="D131" s="193"/>
      <c r="E131" s="193"/>
      <c r="F131" s="193"/>
      <c r="G131" s="193"/>
      <c r="H131" s="193"/>
      <c r="I131" s="193"/>
      <c r="J131" s="193"/>
      <c r="K131" s="193"/>
      <c r="L131" s="193"/>
      <c r="M131" s="193"/>
      <c r="N131" s="193"/>
      <c r="O131" s="193"/>
      <c r="P131" s="193"/>
      <c r="Q131" s="193"/>
      <c r="R131" s="193"/>
      <c r="S131" s="193"/>
      <c r="T131" s="193"/>
      <c r="U131" s="193"/>
      <c r="V131" s="193"/>
      <c r="W131" s="193"/>
      <c r="X131" s="193"/>
      <c r="Y131" s="193"/>
      <c r="Z131" s="193"/>
      <c r="AA131" s="193"/>
      <c r="AB131" s="193"/>
      <c r="AC131" s="193"/>
      <c r="AD131" s="193"/>
      <c r="AE131" s="193"/>
      <c r="AF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86"/>
    </row>
    <row r="132" spans="1:44" ht="15" customHeight="1">
      <c r="B132" s="186"/>
      <c r="C132" s="186"/>
      <c r="D132" s="186"/>
      <c r="E132" s="186"/>
      <c r="F132" s="186"/>
      <c r="G132" s="186"/>
      <c r="H132" s="186"/>
      <c r="I132" s="186"/>
      <c r="J132" s="186"/>
      <c r="K132" s="186"/>
      <c r="L132" s="186"/>
      <c r="M132" s="186"/>
      <c r="N132" s="186"/>
      <c r="O132" s="186"/>
      <c r="P132" s="186"/>
      <c r="Q132" s="186"/>
      <c r="R132" s="186"/>
      <c r="S132" s="186"/>
      <c r="T132" s="186"/>
      <c r="U132" s="186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</row>
    <row r="133" spans="1:44" ht="15.75" customHeight="1">
      <c r="A133" s="125" t="s">
        <v>156</v>
      </c>
      <c r="B133" s="187"/>
      <c r="C133" s="192">
        <f t="shared" ref="C133:AQ133" si="33">C101</f>
        <v>0</v>
      </c>
      <c r="D133" s="192">
        <f t="shared" si="33"/>
        <v>0</v>
      </c>
      <c r="E133" s="192">
        <f t="shared" si="33"/>
        <v>0</v>
      </c>
      <c r="F133" s="192">
        <f t="shared" si="33"/>
        <v>0</v>
      </c>
      <c r="G133" s="192">
        <f t="shared" si="33"/>
        <v>0</v>
      </c>
      <c r="H133" s="192">
        <f t="shared" si="33"/>
        <v>0</v>
      </c>
      <c r="I133" s="192">
        <f t="shared" si="33"/>
        <v>0</v>
      </c>
      <c r="J133" s="192">
        <f t="shared" si="33"/>
        <v>0</v>
      </c>
      <c r="K133" s="192">
        <f t="shared" si="33"/>
        <v>0</v>
      </c>
      <c r="L133" s="192">
        <f t="shared" si="33"/>
        <v>0</v>
      </c>
      <c r="M133" s="192">
        <f t="shared" si="33"/>
        <v>0</v>
      </c>
      <c r="N133" s="192">
        <f t="shared" si="33"/>
        <v>0</v>
      </c>
      <c r="O133" s="192">
        <f t="shared" si="33"/>
        <v>0</v>
      </c>
      <c r="P133" s="192">
        <f t="shared" si="33"/>
        <v>0</v>
      </c>
      <c r="Q133" s="192">
        <f t="shared" si="33"/>
        <v>0</v>
      </c>
      <c r="R133" s="192">
        <f t="shared" si="33"/>
        <v>0</v>
      </c>
      <c r="S133" s="192">
        <f t="shared" si="33"/>
        <v>0</v>
      </c>
      <c r="T133" s="192">
        <f t="shared" si="33"/>
        <v>0</v>
      </c>
      <c r="U133" s="192">
        <f t="shared" si="33"/>
        <v>0</v>
      </c>
      <c r="V133" s="192">
        <f t="shared" si="33"/>
        <v>0</v>
      </c>
      <c r="W133" s="192">
        <f t="shared" si="33"/>
        <v>0</v>
      </c>
      <c r="X133" s="192">
        <f t="shared" si="33"/>
        <v>0</v>
      </c>
      <c r="Y133" s="192">
        <f t="shared" si="33"/>
        <v>0</v>
      </c>
      <c r="Z133" s="192">
        <f t="shared" si="33"/>
        <v>0</v>
      </c>
      <c r="AA133" s="192">
        <f t="shared" si="33"/>
        <v>0</v>
      </c>
      <c r="AB133" s="192">
        <f t="shared" si="33"/>
        <v>0</v>
      </c>
      <c r="AC133" s="192">
        <f t="shared" si="33"/>
        <v>0</v>
      </c>
      <c r="AD133" s="192">
        <f t="shared" si="33"/>
        <v>0</v>
      </c>
      <c r="AE133" s="192">
        <f t="shared" si="33"/>
        <v>0</v>
      </c>
      <c r="AF133" s="192">
        <f t="shared" si="33"/>
        <v>0</v>
      </c>
      <c r="AG133" s="192">
        <f t="shared" si="33"/>
        <v>0</v>
      </c>
      <c r="AH133" s="192">
        <f t="shared" si="33"/>
        <v>0</v>
      </c>
      <c r="AI133" s="192">
        <f t="shared" si="33"/>
        <v>0</v>
      </c>
      <c r="AJ133" s="192">
        <f t="shared" si="33"/>
        <v>0</v>
      </c>
      <c r="AK133" s="192">
        <f t="shared" si="33"/>
        <v>0</v>
      </c>
      <c r="AL133" s="192">
        <f t="shared" si="33"/>
        <v>0</v>
      </c>
      <c r="AM133" s="192">
        <f t="shared" si="33"/>
        <v>0</v>
      </c>
      <c r="AN133" s="192">
        <f t="shared" si="33"/>
        <v>0</v>
      </c>
      <c r="AO133" s="192">
        <f t="shared" si="33"/>
        <v>0</v>
      </c>
      <c r="AP133" s="192">
        <f t="shared" si="33"/>
        <v>0</v>
      </c>
      <c r="AQ133" s="192">
        <f t="shared" si="33"/>
        <v>0</v>
      </c>
      <c r="AR133" s="186"/>
    </row>
    <row r="134" spans="1:44" ht="15.75" customHeight="1">
      <c r="A134" s="125" t="s">
        <v>168</v>
      </c>
      <c r="B134" s="187"/>
      <c r="C134" s="192">
        <f t="shared" ref="C134:AQ134" si="34">C126</f>
        <v>0</v>
      </c>
      <c r="D134" s="192">
        <f t="shared" si="34"/>
        <v>0</v>
      </c>
      <c r="E134" s="192">
        <f t="shared" si="34"/>
        <v>0</v>
      </c>
      <c r="F134" s="192">
        <f t="shared" si="34"/>
        <v>0</v>
      </c>
      <c r="G134" s="192">
        <f t="shared" si="34"/>
        <v>0</v>
      </c>
      <c r="H134" s="192">
        <f t="shared" si="34"/>
        <v>0</v>
      </c>
      <c r="I134" s="192">
        <f t="shared" si="34"/>
        <v>0</v>
      </c>
      <c r="J134" s="192">
        <f t="shared" si="34"/>
        <v>0</v>
      </c>
      <c r="K134" s="192">
        <f t="shared" si="34"/>
        <v>0</v>
      </c>
      <c r="L134" s="192">
        <f t="shared" si="34"/>
        <v>0</v>
      </c>
      <c r="M134" s="192">
        <f t="shared" si="34"/>
        <v>0</v>
      </c>
      <c r="N134" s="192">
        <f t="shared" si="34"/>
        <v>0</v>
      </c>
      <c r="O134" s="192">
        <f t="shared" si="34"/>
        <v>0</v>
      </c>
      <c r="P134" s="192">
        <f t="shared" si="34"/>
        <v>0</v>
      </c>
      <c r="Q134" s="192">
        <f t="shared" si="34"/>
        <v>0</v>
      </c>
      <c r="R134" s="192">
        <f t="shared" si="34"/>
        <v>0</v>
      </c>
      <c r="S134" s="192">
        <f t="shared" si="34"/>
        <v>0</v>
      </c>
      <c r="T134" s="192">
        <f t="shared" si="34"/>
        <v>0</v>
      </c>
      <c r="U134" s="192">
        <f t="shared" si="34"/>
        <v>0</v>
      </c>
      <c r="V134" s="192">
        <f t="shared" si="34"/>
        <v>0</v>
      </c>
      <c r="W134" s="192">
        <f t="shared" si="34"/>
        <v>0</v>
      </c>
      <c r="X134" s="192">
        <f t="shared" si="34"/>
        <v>0</v>
      </c>
      <c r="Y134" s="192">
        <f t="shared" si="34"/>
        <v>0</v>
      </c>
      <c r="Z134" s="192">
        <f t="shared" si="34"/>
        <v>0</v>
      </c>
      <c r="AA134" s="192">
        <f t="shared" si="34"/>
        <v>0</v>
      </c>
      <c r="AB134" s="192">
        <f t="shared" si="34"/>
        <v>0</v>
      </c>
      <c r="AC134" s="192">
        <f t="shared" si="34"/>
        <v>0</v>
      </c>
      <c r="AD134" s="192">
        <f t="shared" si="34"/>
        <v>0</v>
      </c>
      <c r="AE134" s="192">
        <f t="shared" si="34"/>
        <v>0</v>
      </c>
      <c r="AF134" s="192">
        <f t="shared" si="34"/>
        <v>0</v>
      </c>
      <c r="AG134" s="192">
        <f t="shared" si="34"/>
        <v>0</v>
      </c>
      <c r="AH134" s="192">
        <f t="shared" si="34"/>
        <v>0</v>
      </c>
      <c r="AI134" s="192">
        <f t="shared" si="34"/>
        <v>0</v>
      </c>
      <c r="AJ134" s="192">
        <f t="shared" si="34"/>
        <v>0</v>
      </c>
      <c r="AK134" s="192">
        <f t="shared" si="34"/>
        <v>0</v>
      </c>
      <c r="AL134" s="192">
        <f t="shared" si="34"/>
        <v>0</v>
      </c>
      <c r="AM134" s="192">
        <f t="shared" si="34"/>
        <v>0</v>
      </c>
      <c r="AN134" s="192">
        <f t="shared" si="34"/>
        <v>0</v>
      </c>
      <c r="AO134" s="192">
        <f t="shared" si="34"/>
        <v>0</v>
      </c>
      <c r="AP134" s="192">
        <f t="shared" si="34"/>
        <v>0</v>
      </c>
      <c r="AQ134" s="192">
        <f t="shared" si="34"/>
        <v>0</v>
      </c>
      <c r="AR134" s="186"/>
    </row>
    <row r="135" spans="1:44" ht="15.75" customHeight="1">
      <c r="A135" s="125" t="s">
        <v>169</v>
      </c>
      <c r="B135" s="187"/>
      <c r="C135" s="192">
        <f>IF('Sources of Funds'!J4+1,'Tax &amp; Appreciation Benefits'!C33,0)</f>
        <v>0</v>
      </c>
      <c r="D135" s="192"/>
      <c r="E135" s="192"/>
      <c r="F135" s="192"/>
      <c r="G135" s="192"/>
      <c r="H135" s="192"/>
      <c r="I135" s="192"/>
      <c r="J135" s="192"/>
      <c r="K135" s="192"/>
      <c r="L135" s="192"/>
      <c r="M135" s="192"/>
      <c r="N135" s="192"/>
      <c r="O135" s="192"/>
      <c r="P135" s="192"/>
      <c r="Q135" s="192"/>
      <c r="R135" s="192"/>
      <c r="S135" s="192"/>
      <c r="T135" s="192"/>
      <c r="U135" s="192"/>
      <c r="V135" s="192"/>
      <c r="W135" s="192"/>
      <c r="X135" s="192"/>
      <c r="Y135" s="192"/>
      <c r="Z135" s="192"/>
      <c r="AA135" s="192"/>
      <c r="AB135" s="192"/>
      <c r="AC135" s="192"/>
      <c r="AD135" s="192"/>
      <c r="AE135" s="192"/>
      <c r="AF135" s="192"/>
      <c r="AG135" s="192"/>
      <c r="AH135" s="192"/>
      <c r="AI135" s="192"/>
      <c r="AJ135" s="192"/>
      <c r="AK135" s="192"/>
      <c r="AL135" s="192"/>
      <c r="AM135" s="192"/>
      <c r="AN135" s="192"/>
      <c r="AO135" s="192"/>
      <c r="AP135" s="192"/>
      <c r="AQ135" s="192"/>
      <c r="AR135" s="186"/>
    </row>
    <row r="136" spans="1:44" ht="15.75" customHeight="1">
      <c r="A136" s="125" t="s">
        <v>170</v>
      </c>
      <c r="B136" s="187"/>
      <c r="C136" s="192">
        <f>'Tax &amp; Appreciation Benefits'!$C$21</f>
        <v>0</v>
      </c>
      <c r="D136" s="192">
        <f>'Tax &amp; Appreciation Benefits'!$C$21</f>
        <v>0</v>
      </c>
      <c r="E136" s="192">
        <f>'Tax &amp; Appreciation Benefits'!$C$21</f>
        <v>0</v>
      </c>
      <c r="F136" s="192">
        <f>'Tax &amp; Appreciation Benefits'!$C$21</f>
        <v>0</v>
      </c>
      <c r="G136" s="192">
        <f>'Tax &amp; Appreciation Benefits'!$C$21</f>
        <v>0</v>
      </c>
      <c r="H136" s="192">
        <f>'Tax &amp; Appreciation Benefits'!$C$21</f>
        <v>0</v>
      </c>
      <c r="I136" s="192">
        <f>'Tax &amp; Appreciation Benefits'!$C$21</f>
        <v>0</v>
      </c>
      <c r="J136" s="192">
        <f>'Tax &amp; Appreciation Benefits'!$C$21</f>
        <v>0</v>
      </c>
      <c r="K136" s="192">
        <f>'Tax &amp; Appreciation Benefits'!$C$21</f>
        <v>0</v>
      </c>
      <c r="L136" s="192">
        <f>'Tax &amp; Appreciation Benefits'!$C$21</f>
        <v>0</v>
      </c>
      <c r="M136" s="192"/>
      <c r="N136" s="192"/>
      <c r="O136" s="192"/>
      <c r="P136" s="192"/>
      <c r="Q136" s="192"/>
      <c r="R136" s="192"/>
      <c r="S136" s="192"/>
      <c r="T136" s="192"/>
      <c r="U136" s="192"/>
      <c r="V136" s="192"/>
      <c r="W136" s="192"/>
      <c r="X136" s="192"/>
      <c r="Y136" s="192"/>
      <c r="Z136" s="192"/>
      <c r="AA136" s="192"/>
      <c r="AB136" s="192"/>
      <c r="AC136" s="192"/>
      <c r="AD136" s="192"/>
      <c r="AE136" s="192"/>
      <c r="AF136" s="192"/>
      <c r="AG136" s="192"/>
      <c r="AH136" s="192"/>
      <c r="AI136" s="192"/>
      <c r="AJ136" s="192"/>
      <c r="AK136" s="192"/>
      <c r="AL136" s="192"/>
      <c r="AM136" s="192"/>
      <c r="AN136" s="192"/>
      <c r="AO136" s="192"/>
      <c r="AP136" s="192"/>
      <c r="AQ136" s="192"/>
      <c r="AR136" s="186"/>
    </row>
    <row r="137" spans="1:44" ht="15.75" customHeight="1">
      <c r="A137" s="125" t="s">
        <v>171</v>
      </c>
      <c r="B137" s="187"/>
      <c r="C137" s="192">
        <f>IF('Sources of Funds'!$E$5=C63,'Tax &amp; Appreciation Benefits'!$C$53,0)</f>
        <v>0</v>
      </c>
      <c r="D137" s="192">
        <f>IF('Sources of Funds'!$E$5=D63,'Tax &amp; Appreciation Benefits'!$C$53,0)</f>
        <v>0</v>
      </c>
      <c r="E137" s="192">
        <f>IF('Sources of Funds'!$E$5=E63,'Tax &amp; Appreciation Benefits'!$C$53,0)</f>
        <v>0</v>
      </c>
      <c r="F137" s="192">
        <f>IF('Sources of Funds'!$E$5=F63,'Tax &amp; Appreciation Benefits'!$C$53,0)</f>
        <v>0</v>
      </c>
      <c r="G137" s="192">
        <f>IF('Sources of Funds'!$E$5=G63,'Tax &amp; Appreciation Benefits'!$C$53,0)</f>
        <v>0</v>
      </c>
      <c r="H137" s="192">
        <f>IF('Sources of Funds'!$E$5=H63,'Tax &amp; Appreciation Benefits'!$C$53,0)</f>
        <v>0</v>
      </c>
      <c r="I137" s="192">
        <f>IF('Sources of Funds'!$E$5=I63,'Tax &amp; Appreciation Benefits'!$C$53,0)</f>
        <v>0</v>
      </c>
      <c r="J137" s="192">
        <f>IF('Sources of Funds'!$E$5=J63,'Tax &amp; Appreciation Benefits'!$C$53,0)</f>
        <v>0</v>
      </c>
      <c r="K137" s="192">
        <f>IF('Sources of Funds'!$E$5=K63,'Tax &amp; Appreciation Benefits'!$C$53,0)</f>
        <v>0</v>
      </c>
      <c r="L137" s="192">
        <f>IF('Sources of Funds'!$E$5=L63,'Tax &amp; Appreciation Benefits'!$C$53,0)</f>
        <v>0</v>
      </c>
      <c r="M137" s="192">
        <f>IF('Sources of Funds'!$E$5=M63,'Tax &amp; Appreciation Benefits'!$C$53,0)</f>
        <v>0</v>
      </c>
      <c r="N137" s="192">
        <f>IF('Sources of Funds'!$E$5=N63,'Tax &amp; Appreciation Benefits'!$C$53,0)</f>
        <v>0</v>
      </c>
      <c r="O137" s="192">
        <f>IF('Sources of Funds'!$E$5=O63,'Tax &amp; Appreciation Benefits'!$C$53,0)</f>
        <v>0</v>
      </c>
      <c r="P137" s="192">
        <f>IF('Sources of Funds'!$E$5=P63,'Tax &amp; Appreciation Benefits'!$C$53,0)</f>
        <v>0</v>
      </c>
      <c r="Q137" s="192">
        <f>IF('Sources of Funds'!$E$5=Q63,'Tax &amp; Appreciation Benefits'!$C$53,0)</f>
        <v>0</v>
      </c>
      <c r="R137" s="192">
        <f>IF('Sources of Funds'!$E$5=R63,'Tax &amp; Appreciation Benefits'!$C$53,0)</f>
        <v>0</v>
      </c>
      <c r="S137" s="192">
        <f>IF('Sources of Funds'!$E$5=S63,'Tax &amp; Appreciation Benefits'!$C$53,0)</f>
        <v>0</v>
      </c>
      <c r="T137" s="192">
        <f>IF('Sources of Funds'!$E$5=T63,'Tax &amp; Appreciation Benefits'!$C$53,0)</f>
        <v>0</v>
      </c>
      <c r="U137" s="192">
        <f>IF('Sources of Funds'!$E$5=U63,'Tax &amp; Appreciation Benefits'!$C$53,0)</f>
        <v>0</v>
      </c>
      <c r="V137" s="192">
        <f>IF('Sources of Funds'!$E$5=V63,'Tax &amp; Appreciation Benefits'!$C$53,0)</f>
        <v>0</v>
      </c>
      <c r="W137" s="192">
        <f>IF('Sources of Funds'!$E$5=W63,'Tax &amp; Appreciation Benefits'!$C$53,0)</f>
        <v>0</v>
      </c>
      <c r="X137" s="192">
        <f>IF('Sources of Funds'!$E$5=X63,'Tax &amp; Appreciation Benefits'!$C$53,0)</f>
        <v>0</v>
      </c>
      <c r="Y137" s="192">
        <f>IF('Sources of Funds'!$E$5=Y63,'Tax &amp; Appreciation Benefits'!$C$53,0)</f>
        <v>0</v>
      </c>
      <c r="Z137" s="192">
        <f>IF('Sources of Funds'!$E$5=Z63,'Tax &amp; Appreciation Benefits'!$C$53,0)</f>
        <v>0</v>
      </c>
      <c r="AA137" s="192">
        <f>IF('Sources of Funds'!$E$5=AA63,'Tax &amp; Appreciation Benefits'!$C$53,0)</f>
        <v>0</v>
      </c>
      <c r="AB137" s="192">
        <f>IF('Sources of Funds'!$E$5=AB63,'Tax &amp; Appreciation Benefits'!$C$53,0)</f>
        <v>0</v>
      </c>
      <c r="AC137" s="192">
        <f>IF('Sources of Funds'!$E$5=AC63,'Tax &amp; Appreciation Benefits'!$C$53,0)</f>
        <v>0</v>
      </c>
      <c r="AD137" s="192">
        <f>IF('Sources of Funds'!$E$5=AD63,'Tax &amp; Appreciation Benefits'!$C$53,0)</f>
        <v>0</v>
      </c>
      <c r="AE137" s="192">
        <f>IF('Sources of Funds'!$E$5=AE63,'Tax &amp; Appreciation Benefits'!$C$53,0)</f>
        <v>0</v>
      </c>
      <c r="AF137" s="192">
        <f>IF('Sources of Funds'!$E$5=AF63,'Tax &amp; Appreciation Benefits'!$C$53,0)</f>
        <v>0</v>
      </c>
      <c r="AG137" s="192">
        <f>IF('Sources of Funds'!$E$5=AG63,'Tax &amp; Appreciation Benefits'!$C$53,0)</f>
        <v>0</v>
      </c>
      <c r="AH137" s="192">
        <f>IF('Sources of Funds'!$E$5=AH63,'Tax &amp; Appreciation Benefits'!$C$53,0)</f>
        <v>0</v>
      </c>
      <c r="AI137" s="192">
        <f>IF('Sources of Funds'!$E$5=AI63,'Tax &amp; Appreciation Benefits'!$C$53,0)</f>
        <v>0</v>
      </c>
      <c r="AJ137" s="192">
        <f>IF('Sources of Funds'!$E$5=AJ63,'Tax &amp; Appreciation Benefits'!$C$53,0)</f>
        <v>0</v>
      </c>
      <c r="AK137" s="192">
        <f>IF('Sources of Funds'!$E$5=AK63,'Tax &amp; Appreciation Benefits'!$C$53,0)</f>
        <v>0</v>
      </c>
      <c r="AL137" s="192">
        <f>IF('Sources of Funds'!$E$5=AL63,'Tax &amp; Appreciation Benefits'!$C$53,0)</f>
        <v>0</v>
      </c>
      <c r="AM137" s="192">
        <f>IF('Sources of Funds'!$E$5=AM63,'Tax &amp; Appreciation Benefits'!$C$53,0)</f>
        <v>0</v>
      </c>
      <c r="AN137" s="192">
        <f>IF('Sources of Funds'!$E$5=AN63,'Tax &amp; Appreciation Benefits'!$C$53,0)</f>
        <v>0</v>
      </c>
      <c r="AO137" s="192">
        <f>IF('Sources of Funds'!$E$5=AO63,'Tax &amp; Appreciation Benefits'!$C$53,0)</f>
        <v>0</v>
      </c>
      <c r="AP137" s="192">
        <f>IF('Sources of Funds'!$E$5=AP63,'Tax &amp; Appreciation Benefits'!$C$53,0)</f>
        <v>0</v>
      </c>
      <c r="AQ137" s="192">
        <f>IF('Sources of Funds'!$E$5=AQ63,'Tax &amp; Appreciation Benefits'!$C$53,0)</f>
        <v>0</v>
      </c>
      <c r="AR137" s="186"/>
    </row>
    <row r="138" spans="1:44" ht="15.75" customHeight="1">
      <c r="A138" s="119" t="s">
        <v>116</v>
      </c>
      <c r="B138" s="191" t="s">
        <v>116</v>
      </c>
      <c r="C138" s="191" t="s">
        <v>116</v>
      </c>
      <c r="D138" s="191" t="s">
        <v>116</v>
      </c>
      <c r="E138" s="191" t="s">
        <v>116</v>
      </c>
      <c r="F138" s="191" t="s">
        <v>116</v>
      </c>
      <c r="G138" s="191" t="s">
        <v>116</v>
      </c>
      <c r="H138" s="191" t="s">
        <v>116</v>
      </c>
      <c r="I138" s="191" t="s">
        <v>116</v>
      </c>
      <c r="J138" s="191" t="s">
        <v>116</v>
      </c>
      <c r="K138" s="191" t="s">
        <v>116</v>
      </c>
      <c r="L138" s="191" t="s">
        <v>116</v>
      </c>
      <c r="M138" s="191" t="s">
        <v>116</v>
      </c>
      <c r="N138" s="191" t="s">
        <v>116</v>
      </c>
      <c r="O138" s="191" t="s">
        <v>116</v>
      </c>
      <c r="P138" s="191" t="s">
        <v>116</v>
      </c>
      <c r="Q138" s="191" t="s">
        <v>116</v>
      </c>
      <c r="R138" s="191" t="s">
        <v>116</v>
      </c>
      <c r="S138" s="191" t="s">
        <v>116</v>
      </c>
      <c r="T138" s="191" t="s">
        <v>116</v>
      </c>
      <c r="U138" s="191" t="s">
        <v>116</v>
      </c>
      <c r="V138" s="191" t="s">
        <v>116</v>
      </c>
      <c r="W138" s="191" t="s">
        <v>116</v>
      </c>
      <c r="X138" s="191" t="s">
        <v>116</v>
      </c>
      <c r="Y138" s="191" t="s">
        <v>116</v>
      </c>
      <c r="Z138" s="191" t="s">
        <v>116</v>
      </c>
      <c r="AA138" s="191" t="s">
        <v>116</v>
      </c>
      <c r="AB138" s="191" t="s">
        <v>116</v>
      </c>
      <c r="AC138" s="191" t="s">
        <v>116</v>
      </c>
      <c r="AD138" s="191" t="s">
        <v>116</v>
      </c>
      <c r="AE138" s="191" t="s">
        <v>116</v>
      </c>
      <c r="AF138" s="191" t="s">
        <v>116</v>
      </c>
      <c r="AG138" s="191" t="s">
        <v>116</v>
      </c>
      <c r="AH138" s="191" t="s">
        <v>116</v>
      </c>
      <c r="AI138" s="191" t="s">
        <v>116</v>
      </c>
      <c r="AJ138" s="191" t="s">
        <v>116</v>
      </c>
      <c r="AK138" s="191" t="s">
        <v>116</v>
      </c>
      <c r="AL138" s="191" t="s">
        <v>116</v>
      </c>
      <c r="AM138" s="191" t="s">
        <v>116</v>
      </c>
      <c r="AN138" s="191" t="s">
        <v>116</v>
      </c>
      <c r="AO138" s="191" t="s">
        <v>116</v>
      </c>
      <c r="AP138" s="191" t="s">
        <v>116</v>
      </c>
      <c r="AQ138" s="191" t="s">
        <v>116</v>
      </c>
      <c r="AR138" s="186"/>
    </row>
    <row r="139" spans="1:44" ht="15.75" customHeight="1">
      <c r="A139" s="125" t="s">
        <v>172</v>
      </c>
      <c r="B139" s="192"/>
      <c r="C139" s="192">
        <f t="shared" ref="C139:AQ139" si="35">C133-C134+C135+C136+C137</f>
        <v>0</v>
      </c>
      <c r="D139" s="192">
        <f t="shared" si="35"/>
        <v>0</v>
      </c>
      <c r="E139" s="192">
        <f t="shared" si="35"/>
        <v>0</v>
      </c>
      <c r="F139" s="192">
        <f t="shared" si="35"/>
        <v>0</v>
      </c>
      <c r="G139" s="192">
        <f t="shared" si="35"/>
        <v>0</v>
      </c>
      <c r="H139" s="192">
        <f t="shared" si="35"/>
        <v>0</v>
      </c>
      <c r="I139" s="192">
        <f t="shared" si="35"/>
        <v>0</v>
      </c>
      <c r="J139" s="192">
        <f t="shared" si="35"/>
        <v>0</v>
      </c>
      <c r="K139" s="192">
        <f t="shared" si="35"/>
        <v>0</v>
      </c>
      <c r="L139" s="192">
        <f t="shared" si="35"/>
        <v>0</v>
      </c>
      <c r="M139" s="192">
        <f t="shared" si="35"/>
        <v>0</v>
      </c>
      <c r="N139" s="192">
        <f t="shared" si="35"/>
        <v>0</v>
      </c>
      <c r="O139" s="192">
        <f t="shared" si="35"/>
        <v>0</v>
      </c>
      <c r="P139" s="192">
        <f t="shared" si="35"/>
        <v>0</v>
      </c>
      <c r="Q139" s="192">
        <f t="shared" si="35"/>
        <v>0</v>
      </c>
      <c r="R139" s="192">
        <f t="shared" si="35"/>
        <v>0</v>
      </c>
      <c r="S139" s="192">
        <f t="shared" si="35"/>
        <v>0</v>
      </c>
      <c r="T139" s="192">
        <f t="shared" si="35"/>
        <v>0</v>
      </c>
      <c r="U139" s="192">
        <f t="shared" si="35"/>
        <v>0</v>
      </c>
      <c r="V139" s="192">
        <f t="shared" si="35"/>
        <v>0</v>
      </c>
      <c r="W139" s="192">
        <f t="shared" si="35"/>
        <v>0</v>
      </c>
      <c r="X139" s="192">
        <f t="shared" si="35"/>
        <v>0</v>
      </c>
      <c r="Y139" s="192">
        <f t="shared" si="35"/>
        <v>0</v>
      </c>
      <c r="Z139" s="192">
        <f t="shared" si="35"/>
        <v>0</v>
      </c>
      <c r="AA139" s="192">
        <f t="shared" si="35"/>
        <v>0</v>
      </c>
      <c r="AB139" s="192">
        <f t="shared" si="35"/>
        <v>0</v>
      </c>
      <c r="AC139" s="192">
        <f t="shared" si="35"/>
        <v>0</v>
      </c>
      <c r="AD139" s="192">
        <f t="shared" si="35"/>
        <v>0</v>
      </c>
      <c r="AE139" s="192">
        <f t="shared" si="35"/>
        <v>0</v>
      </c>
      <c r="AF139" s="192">
        <f t="shared" si="35"/>
        <v>0</v>
      </c>
      <c r="AG139" s="192">
        <f t="shared" si="35"/>
        <v>0</v>
      </c>
      <c r="AH139" s="192">
        <f t="shared" si="35"/>
        <v>0</v>
      </c>
      <c r="AI139" s="192">
        <f t="shared" si="35"/>
        <v>0</v>
      </c>
      <c r="AJ139" s="192">
        <f t="shared" si="35"/>
        <v>0</v>
      </c>
      <c r="AK139" s="192">
        <f t="shared" si="35"/>
        <v>0</v>
      </c>
      <c r="AL139" s="192">
        <f t="shared" si="35"/>
        <v>0</v>
      </c>
      <c r="AM139" s="192">
        <f t="shared" si="35"/>
        <v>0</v>
      </c>
      <c r="AN139" s="192">
        <f t="shared" si="35"/>
        <v>0</v>
      </c>
      <c r="AO139" s="192">
        <f t="shared" si="35"/>
        <v>0</v>
      </c>
      <c r="AP139" s="192">
        <f t="shared" si="35"/>
        <v>0</v>
      </c>
      <c r="AQ139" s="192">
        <f t="shared" si="35"/>
        <v>0</v>
      </c>
      <c r="AR139" s="186"/>
    </row>
    <row r="140" spans="1:44" ht="15.75" customHeight="1">
      <c r="A140" s="136" t="s">
        <v>173</v>
      </c>
      <c r="B140" s="192">
        <f>'Sources of Funds'!C51</f>
        <v>0</v>
      </c>
      <c r="C140" s="192">
        <f>C139*'Sources of Funds'!$E$17</f>
        <v>0</v>
      </c>
      <c r="D140" s="192">
        <f>D139*'Sources of Funds'!$E$17</f>
        <v>0</v>
      </c>
      <c r="E140" s="192">
        <f>E139*'Sources of Funds'!$E$17</f>
        <v>0</v>
      </c>
      <c r="F140" s="192">
        <f>F139*'Sources of Funds'!$E$17</f>
        <v>0</v>
      </c>
      <c r="G140" s="192">
        <f>G139*'Sources of Funds'!$E$17</f>
        <v>0</v>
      </c>
      <c r="H140" s="192">
        <f>H139*'Sources of Funds'!$E$17</f>
        <v>0</v>
      </c>
      <c r="I140" s="192">
        <f>I139*'Sources of Funds'!$E$17</f>
        <v>0</v>
      </c>
      <c r="J140" s="192">
        <f>J139*'Sources of Funds'!$E$17</f>
        <v>0</v>
      </c>
      <c r="K140" s="192">
        <f>K139*'Sources of Funds'!$E$17</f>
        <v>0</v>
      </c>
      <c r="L140" s="192">
        <f>L139*'Sources of Funds'!$E$17</f>
        <v>0</v>
      </c>
      <c r="M140" s="192">
        <f>M139*'Sources of Funds'!$E$17</f>
        <v>0</v>
      </c>
      <c r="N140" s="192">
        <f>N139*'Sources of Funds'!$E$17</f>
        <v>0</v>
      </c>
      <c r="O140" s="192">
        <f>O139*'Sources of Funds'!$E$17</f>
        <v>0</v>
      </c>
      <c r="P140" s="192">
        <f>P139*'Sources of Funds'!$E$17</f>
        <v>0</v>
      </c>
      <c r="Q140" s="192">
        <f>Q139*'Sources of Funds'!$E$17</f>
        <v>0</v>
      </c>
      <c r="R140" s="192">
        <f>R139*'Sources of Funds'!$E$17</f>
        <v>0</v>
      </c>
      <c r="S140" s="192">
        <f>S139*'Sources of Funds'!$E$17</f>
        <v>0</v>
      </c>
      <c r="T140" s="192">
        <f>T139*'Sources of Funds'!$E$17</f>
        <v>0</v>
      </c>
      <c r="U140" s="192">
        <f>U139*'Sources of Funds'!$E$17</f>
        <v>0</v>
      </c>
      <c r="V140" s="192">
        <f>V139*'Sources of Funds'!$E$17</f>
        <v>0</v>
      </c>
      <c r="W140" s="192">
        <f>W139*'Sources of Funds'!$E$17</f>
        <v>0</v>
      </c>
      <c r="X140" s="192">
        <f>X139*'Sources of Funds'!$E$17</f>
        <v>0</v>
      </c>
      <c r="Y140" s="192">
        <f>Y139*'Sources of Funds'!$E$17</f>
        <v>0</v>
      </c>
      <c r="Z140" s="192">
        <f>Z139*'Sources of Funds'!$E$17</f>
        <v>0</v>
      </c>
      <c r="AA140" s="192">
        <f>AA139*'Sources of Funds'!$E$17</f>
        <v>0</v>
      </c>
      <c r="AB140" s="192">
        <f>AB139*'Sources of Funds'!$E$17</f>
        <v>0</v>
      </c>
      <c r="AC140" s="192">
        <f>AC139*'Sources of Funds'!$E$17</f>
        <v>0</v>
      </c>
      <c r="AD140" s="192">
        <f>AD139*'Sources of Funds'!$E$17</f>
        <v>0</v>
      </c>
      <c r="AE140" s="192">
        <f>AE139*'Sources of Funds'!$E$17</f>
        <v>0</v>
      </c>
      <c r="AF140" s="192">
        <f>AF139*'Sources of Funds'!$E$17</f>
        <v>0</v>
      </c>
      <c r="AG140" s="192">
        <f>AG139*'Sources of Funds'!$E$17</f>
        <v>0</v>
      </c>
      <c r="AH140" s="192">
        <f>AH139*'Sources of Funds'!$E$17</f>
        <v>0</v>
      </c>
      <c r="AI140" s="192">
        <f>AI139*'Sources of Funds'!$E$17</f>
        <v>0</v>
      </c>
      <c r="AJ140" s="192">
        <f>AJ139*'Sources of Funds'!$E$17</f>
        <v>0</v>
      </c>
      <c r="AK140" s="192">
        <f>AK139*'Sources of Funds'!$E$17</f>
        <v>0</v>
      </c>
      <c r="AL140" s="192">
        <f>AL139*'Sources of Funds'!$E$17</f>
        <v>0</v>
      </c>
      <c r="AM140" s="192">
        <f>AM139*'Sources of Funds'!$E$17</f>
        <v>0</v>
      </c>
      <c r="AN140" s="192">
        <f>AN139*'Sources of Funds'!$E$17</f>
        <v>0</v>
      </c>
      <c r="AO140" s="192">
        <f>AO139*'Sources of Funds'!$E$17</f>
        <v>0</v>
      </c>
      <c r="AP140" s="192">
        <f>AP139*'Sources of Funds'!$E$17</f>
        <v>0</v>
      </c>
      <c r="AQ140" s="192">
        <f>AQ139*'Sources of Funds'!$E$17</f>
        <v>0</v>
      </c>
      <c r="AR140" s="186"/>
    </row>
    <row r="141" spans="1:44" ht="15.75" customHeight="1">
      <c r="A141" s="136" t="s">
        <v>174</v>
      </c>
      <c r="B141" s="192"/>
      <c r="C141" s="192">
        <f t="array" ref="C141">IF('Sources of Funds'!E5=0,0,INDEX(C257:AQ257, ,'Sources of Funds'!$E$5))</f>
        <v>0</v>
      </c>
      <c r="D141" s="192"/>
      <c r="E141" s="192"/>
      <c r="F141" s="192"/>
      <c r="G141" s="192"/>
      <c r="H141" s="192"/>
      <c r="I141" s="192"/>
      <c r="J141" s="192"/>
      <c r="K141" s="192"/>
      <c r="L141" s="192"/>
      <c r="M141" s="192"/>
      <c r="N141" s="192"/>
      <c r="O141" s="192"/>
      <c r="P141" s="192"/>
      <c r="Q141" s="192"/>
      <c r="R141" s="192"/>
      <c r="S141" s="192"/>
      <c r="T141" s="192"/>
      <c r="U141" s="192"/>
      <c r="V141" s="192"/>
      <c r="W141" s="192"/>
      <c r="X141" s="192"/>
      <c r="Y141" s="192"/>
      <c r="Z141" s="192"/>
      <c r="AA141" s="192"/>
      <c r="AB141" s="192"/>
      <c r="AC141" s="192"/>
      <c r="AD141" s="192"/>
      <c r="AE141" s="192"/>
      <c r="AF141" s="192"/>
      <c r="AG141" s="192"/>
      <c r="AH141" s="192"/>
      <c r="AI141" s="192"/>
      <c r="AJ141" s="192"/>
      <c r="AK141" s="192"/>
      <c r="AL141" s="192"/>
      <c r="AM141" s="192"/>
      <c r="AN141" s="192"/>
      <c r="AO141" s="192"/>
      <c r="AP141" s="192"/>
      <c r="AQ141" s="192"/>
      <c r="AR141" s="186"/>
    </row>
    <row r="142" spans="1:44" ht="15.75" customHeight="1">
      <c r="A142" s="136" t="s">
        <v>175</v>
      </c>
      <c r="B142" s="193"/>
      <c r="C142" s="195">
        <f>'Sources of Funds'!E20</f>
        <v>0</v>
      </c>
      <c r="D142" s="193"/>
      <c r="E142" s="193"/>
      <c r="F142" s="193"/>
      <c r="G142" s="193"/>
      <c r="H142" s="193"/>
      <c r="I142" s="193"/>
      <c r="J142" s="193"/>
      <c r="K142" s="193"/>
      <c r="L142" s="193"/>
      <c r="M142" s="193"/>
      <c r="N142" s="193"/>
      <c r="O142" s="193"/>
      <c r="P142" s="193"/>
      <c r="Q142" s="193"/>
      <c r="R142" s="193"/>
      <c r="S142" s="193"/>
      <c r="T142" s="193"/>
      <c r="U142" s="193"/>
      <c r="V142" s="193"/>
      <c r="W142" s="193"/>
      <c r="X142" s="193"/>
      <c r="Y142" s="193"/>
      <c r="Z142" s="193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86"/>
    </row>
    <row r="143" spans="1:44" ht="15.75" customHeight="1">
      <c r="A143" s="136" t="s">
        <v>176</v>
      </c>
      <c r="B143" s="193"/>
      <c r="C143" s="195">
        <f>IF('Sources of Funds'!E5=0,0,IRR(B259:AQ259,0.1))</f>
        <v>0</v>
      </c>
      <c r="D143" s="193"/>
      <c r="E143" s="193"/>
      <c r="F143" s="193"/>
      <c r="G143" s="193"/>
      <c r="H143" s="193"/>
      <c r="I143" s="193"/>
      <c r="J143" s="193"/>
      <c r="K143" s="193"/>
      <c r="L143" s="193"/>
      <c r="M143" s="193"/>
      <c r="N143" s="193"/>
      <c r="O143" s="193"/>
      <c r="P143" s="193"/>
      <c r="Q143" s="193"/>
      <c r="R143" s="193"/>
      <c r="S143" s="193"/>
      <c r="T143" s="193"/>
      <c r="U143" s="193"/>
      <c r="V143" s="193"/>
      <c r="W143" s="193"/>
      <c r="X143" s="193"/>
      <c r="Y143" s="193"/>
      <c r="Z143" s="193"/>
      <c r="AA143" s="193"/>
      <c r="AB143" s="193"/>
      <c r="AC143" s="193"/>
      <c r="AD143" s="193"/>
      <c r="AE143" s="193"/>
      <c r="AF143" s="193"/>
      <c r="AG143" s="193"/>
      <c r="AH143" s="193"/>
      <c r="AI143" s="193"/>
      <c r="AJ143" s="193"/>
      <c r="AK143" s="193"/>
      <c r="AL143" s="193"/>
      <c r="AM143" s="193"/>
      <c r="AN143" s="193"/>
      <c r="AO143" s="193"/>
      <c r="AP143" s="193"/>
      <c r="AQ143" s="193"/>
      <c r="AR143" s="186"/>
    </row>
    <row r="144" spans="1:44" ht="15.75" customHeight="1">
      <c r="A144" s="117"/>
      <c r="B144" s="193"/>
      <c r="C144" s="193"/>
      <c r="D144" s="193"/>
      <c r="E144" s="193"/>
      <c r="F144" s="193"/>
      <c r="G144" s="193"/>
      <c r="H144" s="193"/>
      <c r="I144" s="193"/>
      <c r="J144" s="193"/>
      <c r="K144" s="193"/>
      <c r="L144" s="193"/>
      <c r="M144" s="193"/>
      <c r="N144" s="193"/>
      <c r="O144" s="193"/>
      <c r="P144" s="193"/>
      <c r="Q144" s="193"/>
      <c r="R144" s="193"/>
      <c r="S144" s="193"/>
      <c r="T144" s="193"/>
      <c r="U144" s="193"/>
      <c r="V144" s="193"/>
      <c r="W144" s="193"/>
      <c r="X144" s="193"/>
      <c r="Y144" s="193"/>
      <c r="Z144" s="193"/>
      <c r="AA144" s="193"/>
      <c r="AB144" s="193"/>
      <c r="AC144" s="193"/>
      <c r="AD144" s="193"/>
      <c r="AE144" s="193"/>
      <c r="AF144" s="193"/>
      <c r="AG144" s="193"/>
      <c r="AH144" s="193"/>
      <c r="AI144" s="193"/>
      <c r="AJ144" s="193"/>
      <c r="AK144" s="193"/>
      <c r="AL144" s="193"/>
      <c r="AM144" s="193"/>
      <c r="AN144" s="193"/>
      <c r="AO144" s="193"/>
      <c r="AP144" s="193"/>
      <c r="AQ144" s="193"/>
      <c r="AR144" s="186"/>
    </row>
    <row r="145" spans="1:43" ht="15.75" customHeight="1">
      <c r="A145" s="117"/>
      <c r="B145" s="121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</row>
    <row r="146" spans="1:43" ht="15.75" customHeight="1">
      <c r="A146" s="150" t="s">
        <v>177</v>
      </c>
      <c r="B146" s="175"/>
      <c r="C146" s="117">
        <v>1</v>
      </c>
      <c r="D146" s="117">
        <f t="shared" ref="D146:AQ146" si="36">C146+1</f>
        <v>2</v>
      </c>
      <c r="E146" s="117">
        <f t="shared" si="36"/>
        <v>3</v>
      </c>
      <c r="F146" s="117">
        <f t="shared" si="36"/>
        <v>4</v>
      </c>
      <c r="G146" s="117">
        <f t="shared" si="36"/>
        <v>5</v>
      </c>
      <c r="H146" s="117">
        <f t="shared" si="36"/>
        <v>6</v>
      </c>
      <c r="I146" s="117">
        <f t="shared" si="36"/>
        <v>7</v>
      </c>
      <c r="J146" s="117">
        <f t="shared" si="36"/>
        <v>8</v>
      </c>
      <c r="K146" s="117">
        <f t="shared" si="36"/>
        <v>9</v>
      </c>
      <c r="L146" s="117">
        <f t="shared" si="36"/>
        <v>10</v>
      </c>
      <c r="M146" s="117">
        <f t="shared" si="36"/>
        <v>11</v>
      </c>
      <c r="N146" s="117">
        <f t="shared" si="36"/>
        <v>12</v>
      </c>
      <c r="O146" s="117">
        <f t="shared" si="36"/>
        <v>13</v>
      </c>
      <c r="P146" s="117">
        <f t="shared" si="36"/>
        <v>14</v>
      </c>
      <c r="Q146" s="117">
        <f t="shared" si="36"/>
        <v>15</v>
      </c>
      <c r="R146" s="117">
        <f t="shared" si="36"/>
        <v>16</v>
      </c>
      <c r="S146" s="117">
        <f t="shared" si="36"/>
        <v>17</v>
      </c>
      <c r="T146" s="117">
        <f t="shared" si="36"/>
        <v>18</v>
      </c>
      <c r="U146" s="117">
        <f t="shared" si="36"/>
        <v>19</v>
      </c>
      <c r="V146" s="117">
        <f t="shared" si="36"/>
        <v>20</v>
      </c>
      <c r="W146" s="117">
        <f t="shared" si="36"/>
        <v>21</v>
      </c>
      <c r="X146" s="117">
        <f t="shared" si="36"/>
        <v>22</v>
      </c>
      <c r="Y146" s="117">
        <f t="shared" si="36"/>
        <v>23</v>
      </c>
      <c r="Z146" s="117">
        <f t="shared" si="36"/>
        <v>24</v>
      </c>
      <c r="AA146" s="117">
        <f t="shared" si="36"/>
        <v>25</v>
      </c>
      <c r="AB146" s="117">
        <f t="shared" si="36"/>
        <v>26</v>
      </c>
      <c r="AC146" s="117">
        <f t="shared" si="36"/>
        <v>27</v>
      </c>
      <c r="AD146" s="117">
        <f t="shared" si="36"/>
        <v>28</v>
      </c>
      <c r="AE146" s="117">
        <f t="shared" si="36"/>
        <v>29</v>
      </c>
      <c r="AF146" s="117">
        <f t="shared" si="36"/>
        <v>30</v>
      </c>
      <c r="AG146" s="117">
        <f t="shared" si="36"/>
        <v>31</v>
      </c>
      <c r="AH146" s="117">
        <f t="shared" si="36"/>
        <v>32</v>
      </c>
      <c r="AI146" s="117">
        <f t="shared" si="36"/>
        <v>33</v>
      </c>
      <c r="AJ146" s="117">
        <f t="shared" si="36"/>
        <v>34</v>
      </c>
      <c r="AK146" s="117">
        <f t="shared" si="36"/>
        <v>35</v>
      </c>
      <c r="AL146" s="117">
        <f t="shared" si="36"/>
        <v>36</v>
      </c>
      <c r="AM146" s="117">
        <f t="shared" si="36"/>
        <v>37</v>
      </c>
      <c r="AN146" s="117">
        <f t="shared" si="36"/>
        <v>38</v>
      </c>
      <c r="AO146" s="117">
        <f t="shared" si="36"/>
        <v>39</v>
      </c>
      <c r="AP146" s="117">
        <f t="shared" si="36"/>
        <v>40</v>
      </c>
      <c r="AQ146" s="117">
        <f t="shared" si="36"/>
        <v>41</v>
      </c>
    </row>
    <row r="147" spans="1:43" ht="15.75" customHeight="1">
      <c r="A147" s="119" t="s">
        <v>116</v>
      </c>
      <c r="B147" s="119" t="s">
        <v>116</v>
      </c>
      <c r="C147" s="119" t="s">
        <v>116</v>
      </c>
      <c r="D147" s="119" t="s">
        <v>116</v>
      </c>
      <c r="E147" s="119" t="s">
        <v>116</v>
      </c>
      <c r="F147" s="119" t="s">
        <v>116</v>
      </c>
      <c r="G147" s="119" t="s">
        <v>116</v>
      </c>
      <c r="H147" s="119" t="s">
        <v>116</v>
      </c>
      <c r="I147" s="119" t="s">
        <v>116</v>
      </c>
      <c r="J147" s="119" t="s">
        <v>116</v>
      </c>
      <c r="K147" s="119" t="s">
        <v>116</v>
      </c>
      <c r="L147" s="119" t="s">
        <v>116</v>
      </c>
      <c r="M147" s="119" t="s">
        <v>116</v>
      </c>
      <c r="N147" s="119" t="s">
        <v>116</v>
      </c>
      <c r="O147" s="119" t="s">
        <v>116</v>
      </c>
      <c r="P147" s="119" t="s">
        <v>116</v>
      </c>
      <c r="Q147" s="119" t="s">
        <v>116</v>
      </c>
      <c r="R147" s="119" t="s">
        <v>116</v>
      </c>
      <c r="S147" s="119" t="s">
        <v>116</v>
      </c>
      <c r="T147" s="119" t="s">
        <v>116</v>
      </c>
      <c r="U147" s="119" t="s">
        <v>116</v>
      </c>
      <c r="V147" s="119" t="s">
        <v>116</v>
      </c>
      <c r="W147" s="119" t="s">
        <v>116</v>
      </c>
      <c r="X147" s="119" t="s">
        <v>116</v>
      </c>
      <c r="Y147" s="119" t="s">
        <v>116</v>
      </c>
      <c r="Z147" s="119" t="s">
        <v>116</v>
      </c>
      <c r="AA147" s="119" t="s">
        <v>116</v>
      </c>
      <c r="AB147" s="119" t="s">
        <v>116</v>
      </c>
      <c r="AC147" s="119" t="s">
        <v>116</v>
      </c>
      <c r="AD147" s="119" t="s">
        <v>116</v>
      </c>
      <c r="AE147" s="119" t="s">
        <v>116</v>
      </c>
      <c r="AF147" s="119" t="s">
        <v>116</v>
      </c>
      <c r="AG147" s="119" t="s">
        <v>116</v>
      </c>
      <c r="AH147" s="119" t="s">
        <v>116</v>
      </c>
      <c r="AI147" s="119" t="s">
        <v>116</v>
      </c>
      <c r="AJ147" s="119" t="s">
        <v>116</v>
      </c>
      <c r="AK147" s="119" t="s">
        <v>116</v>
      </c>
      <c r="AL147" s="119" t="s">
        <v>116</v>
      </c>
      <c r="AM147" s="119" t="s">
        <v>116</v>
      </c>
      <c r="AN147" s="119" t="s">
        <v>116</v>
      </c>
      <c r="AO147" s="119" t="s">
        <v>116</v>
      </c>
      <c r="AP147" s="119" t="s">
        <v>116</v>
      </c>
      <c r="AQ147" s="119" t="s">
        <v>116</v>
      </c>
    </row>
    <row r="148" spans="1:43" ht="15.75" customHeight="1">
      <c r="A148" s="125" t="s">
        <v>178</v>
      </c>
      <c r="B148" s="135">
        <f>'Sources of Funds'!D38</f>
        <v>0</v>
      </c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</row>
    <row r="149" spans="1:43" ht="15.75" customHeight="1">
      <c r="A149" s="125" t="s">
        <v>179</v>
      </c>
      <c r="B149" s="127">
        <f>'Sources of Funds'!E38</f>
        <v>0</v>
      </c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</row>
    <row r="150" spans="1:43" ht="15.75" customHeight="1">
      <c r="A150" s="125" t="s">
        <v>180</v>
      </c>
      <c r="B150" s="127">
        <f>'Sources of Funds'!C38</f>
        <v>0</v>
      </c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</row>
    <row r="151" spans="1:43" ht="15.75" customHeight="1">
      <c r="A151" s="125" t="s">
        <v>181</v>
      </c>
      <c r="B151" s="127"/>
      <c r="C151" s="127">
        <f>IF(B149=0,0,PMT(B148/12,B149*12,-B150)*12)</f>
        <v>0</v>
      </c>
      <c r="D151" s="127">
        <f t="shared" ref="D151:AQ151" si="37">IF(C154&gt;$C$151,$C$151,C154)</f>
        <v>0</v>
      </c>
      <c r="E151" s="127">
        <f t="shared" si="37"/>
        <v>0</v>
      </c>
      <c r="F151" s="127">
        <f t="shared" si="37"/>
        <v>0</v>
      </c>
      <c r="G151" s="127">
        <f t="shared" si="37"/>
        <v>0</v>
      </c>
      <c r="H151" s="127">
        <f t="shared" si="37"/>
        <v>0</v>
      </c>
      <c r="I151" s="127">
        <f t="shared" si="37"/>
        <v>0</v>
      </c>
      <c r="J151" s="127">
        <f t="shared" si="37"/>
        <v>0</v>
      </c>
      <c r="K151" s="127">
        <f t="shared" si="37"/>
        <v>0</v>
      </c>
      <c r="L151" s="127">
        <f t="shared" si="37"/>
        <v>0</v>
      </c>
      <c r="M151" s="127">
        <f t="shared" si="37"/>
        <v>0</v>
      </c>
      <c r="N151" s="127">
        <f t="shared" si="37"/>
        <v>0</v>
      </c>
      <c r="O151" s="127">
        <f t="shared" si="37"/>
        <v>0</v>
      </c>
      <c r="P151" s="127">
        <f t="shared" si="37"/>
        <v>0</v>
      </c>
      <c r="Q151" s="127">
        <f t="shared" si="37"/>
        <v>0</v>
      </c>
      <c r="R151" s="127">
        <f t="shared" si="37"/>
        <v>0</v>
      </c>
      <c r="S151" s="127">
        <f t="shared" si="37"/>
        <v>0</v>
      </c>
      <c r="T151" s="127">
        <f t="shared" si="37"/>
        <v>0</v>
      </c>
      <c r="U151" s="127">
        <f t="shared" si="37"/>
        <v>0</v>
      </c>
      <c r="V151" s="127">
        <f t="shared" si="37"/>
        <v>0</v>
      </c>
      <c r="W151" s="127">
        <f t="shared" si="37"/>
        <v>0</v>
      </c>
      <c r="X151" s="127">
        <f t="shared" si="37"/>
        <v>0</v>
      </c>
      <c r="Y151" s="127">
        <f t="shared" si="37"/>
        <v>0</v>
      </c>
      <c r="Z151" s="127">
        <f t="shared" si="37"/>
        <v>0</v>
      </c>
      <c r="AA151" s="127">
        <f t="shared" si="37"/>
        <v>0</v>
      </c>
      <c r="AB151" s="127">
        <f t="shared" si="37"/>
        <v>0</v>
      </c>
      <c r="AC151" s="127">
        <f t="shared" si="37"/>
        <v>0</v>
      </c>
      <c r="AD151" s="127">
        <f t="shared" si="37"/>
        <v>0</v>
      </c>
      <c r="AE151" s="127">
        <f t="shared" si="37"/>
        <v>0</v>
      </c>
      <c r="AF151" s="127">
        <f t="shared" si="37"/>
        <v>0</v>
      </c>
      <c r="AG151" s="127">
        <f t="shared" si="37"/>
        <v>0</v>
      </c>
      <c r="AH151" s="127">
        <f t="shared" si="37"/>
        <v>0</v>
      </c>
      <c r="AI151" s="127">
        <f t="shared" si="37"/>
        <v>0</v>
      </c>
      <c r="AJ151" s="127">
        <f t="shared" si="37"/>
        <v>0</v>
      </c>
      <c r="AK151" s="127">
        <f t="shared" si="37"/>
        <v>0</v>
      </c>
      <c r="AL151" s="127">
        <f t="shared" si="37"/>
        <v>0</v>
      </c>
      <c r="AM151" s="127">
        <f t="shared" si="37"/>
        <v>0</v>
      </c>
      <c r="AN151" s="127">
        <f t="shared" si="37"/>
        <v>0</v>
      </c>
      <c r="AO151" s="127">
        <f t="shared" si="37"/>
        <v>0</v>
      </c>
      <c r="AP151" s="127">
        <f t="shared" si="37"/>
        <v>0</v>
      </c>
      <c r="AQ151" s="127">
        <f t="shared" si="37"/>
        <v>0</v>
      </c>
    </row>
    <row r="152" spans="1:43" ht="15.75" customHeight="1">
      <c r="A152" s="125" t="s">
        <v>182</v>
      </c>
      <c r="B152" s="127"/>
      <c r="C152" s="127">
        <f>$B$148*B150</f>
        <v>0</v>
      </c>
      <c r="D152" s="127">
        <f t="shared" ref="D152:AQ152" si="38">IF(C154-C151&gt;0,$B$148*C154,0)</f>
        <v>0</v>
      </c>
      <c r="E152" s="127">
        <f t="shared" si="38"/>
        <v>0</v>
      </c>
      <c r="F152" s="127">
        <f t="shared" si="38"/>
        <v>0</v>
      </c>
      <c r="G152" s="127">
        <f t="shared" si="38"/>
        <v>0</v>
      </c>
      <c r="H152" s="127">
        <f t="shared" si="38"/>
        <v>0</v>
      </c>
      <c r="I152" s="127">
        <f t="shared" si="38"/>
        <v>0</v>
      </c>
      <c r="J152" s="127">
        <f t="shared" si="38"/>
        <v>0</v>
      </c>
      <c r="K152" s="127">
        <f t="shared" si="38"/>
        <v>0</v>
      </c>
      <c r="L152" s="127">
        <f t="shared" si="38"/>
        <v>0</v>
      </c>
      <c r="M152" s="127">
        <f t="shared" si="38"/>
        <v>0</v>
      </c>
      <c r="N152" s="127">
        <f t="shared" si="38"/>
        <v>0</v>
      </c>
      <c r="O152" s="127">
        <f t="shared" si="38"/>
        <v>0</v>
      </c>
      <c r="P152" s="127">
        <f t="shared" si="38"/>
        <v>0</v>
      </c>
      <c r="Q152" s="127">
        <f t="shared" si="38"/>
        <v>0</v>
      </c>
      <c r="R152" s="127">
        <f t="shared" si="38"/>
        <v>0</v>
      </c>
      <c r="S152" s="127">
        <f t="shared" si="38"/>
        <v>0</v>
      </c>
      <c r="T152" s="127">
        <f t="shared" si="38"/>
        <v>0</v>
      </c>
      <c r="U152" s="127">
        <f t="shared" si="38"/>
        <v>0</v>
      </c>
      <c r="V152" s="127">
        <f t="shared" si="38"/>
        <v>0</v>
      </c>
      <c r="W152" s="127">
        <f t="shared" si="38"/>
        <v>0</v>
      </c>
      <c r="X152" s="127">
        <f t="shared" si="38"/>
        <v>0</v>
      </c>
      <c r="Y152" s="127">
        <f t="shared" si="38"/>
        <v>0</v>
      </c>
      <c r="Z152" s="127">
        <f t="shared" si="38"/>
        <v>0</v>
      </c>
      <c r="AA152" s="127">
        <f t="shared" si="38"/>
        <v>0</v>
      </c>
      <c r="AB152" s="127">
        <f t="shared" si="38"/>
        <v>0</v>
      </c>
      <c r="AC152" s="127">
        <f t="shared" si="38"/>
        <v>0</v>
      </c>
      <c r="AD152" s="127">
        <f t="shared" si="38"/>
        <v>0</v>
      </c>
      <c r="AE152" s="127">
        <f t="shared" si="38"/>
        <v>0</v>
      </c>
      <c r="AF152" s="127">
        <f t="shared" si="38"/>
        <v>0</v>
      </c>
      <c r="AG152" s="127">
        <f t="shared" si="38"/>
        <v>0</v>
      </c>
      <c r="AH152" s="127">
        <f t="shared" si="38"/>
        <v>0</v>
      </c>
      <c r="AI152" s="127">
        <f t="shared" si="38"/>
        <v>0</v>
      </c>
      <c r="AJ152" s="127">
        <f t="shared" si="38"/>
        <v>0</v>
      </c>
      <c r="AK152" s="127">
        <f t="shared" si="38"/>
        <v>0</v>
      </c>
      <c r="AL152" s="127">
        <f t="shared" si="38"/>
        <v>0</v>
      </c>
      <c r="AM152" s="127">
        <f t="shared" si="38"/>
        <v>0</v>
      </c>
      <c r="AN152" s="127">
        <f t="shared" si="38"/>
        <v>0</v>
      </c>
      <c r="AO152" s="127">
        <f t="shared" si="38"/>
        <v>0</v>
      </c>
      <c r="AP152" s="127">
        <f t="shared" si="38"/>
        <v>0</v>
      </c>
      <c r="AQ152" s="127">
        <f t="shared" si="38"/>
        <v>0</v>
      </c>
    </row>
    <row r="153" spans="1:43" ht="15.75" customHeight="1">
      <c r="A153" s="125" t="s">
        <v>183</v>
      </c>
      <c r="B153" s="127"/>
      <c r="C153" s="127">
        <f>C151-C152</f>
        <v>0</v>
      </c>
      <c r="D153" s="127">
        <f>IF('Sources of Funds'!$F$38=D62,C154,D151-D152)</f>
        <v>0</v>
      </c>
      <c r="E153" s="127">
        <f>IF('Sources of Funds'!$F$38=E62,D154,E151-E152)</f>
        <v>0</v>
      </c>
      <c r="F153" s="127">
        <f>IF('Sources of Funds'!$F$38=F62,E154,F151-F152)</f>
        <v>0</v>
      </c>
      <c r="G153" s="127">
        <f>IF('Sources of Funds'!$F$38=G62,F154,G151-G152)</f>
        <v>0</v>
      </c>
      <c r="H153" s="127">
        <f>IF('Sources of Funds'!$F$38=H62,G154,H151-H152)</f>
        <v>0</v>
      </c>
      <c r="I153" s="127">
        <f>IF('Sources of Funds'!$F$38=I62,H154,I151-I152)</f>
        <v>0</v>
      </c>
      <c r="J153" s="127">
        <f>IF('Sources of Funds'!$F$38=J62,I154,J151-J152)</f>
        <v>0</v>
      </c>
      <c r="K153" s="127">
        <f>IF('Sources of Funds'!$F$38=K62,J154,K151-K152)</f>
        <v>0</v>
      </c>
      <c r="L153" s="127">
        <f>IF('Sources of Funds'!$F$38=L62,K154,L151-L152)</f>
        <v>0</v>
      </c>
      <c r="M153" s="127">
        <f>IF('Sources of Funds'!$F$38=M62,L154,M151-M152)</f>
        <v>0</v>
      </c>
      <c r="N153" s="127">
        <f>IF('Sources of Funds'!$F$38=N62,M154,N151-N152)</f>
        <v>0</v>
      </c>
      <c r="O153" s="127">
        <f>IF('Sources of Funds'!$F$38=O62,N154,O151-O152)</f>
        <v>0</v>
      </c>
      <c r="P153" s="127">
        <f>IF('Sources of Funds'!$F$38=P62,O154,P151-P152)</f>
        <v>0</v>
      </c>
      <c r="Q153" s="127">
        <f>IF('Sources of Funds'!$F$38=Q62,P154,Q151-Q152)</f>
        <v>0</v>
      </c>
      <c r="R153" s="127">
        <f>IF('Sources of Funds'!$F$38=R62,Q154,R151-R152)</f>
        <v>0</v>
      </c>
      <c r="S153" s="127">
        <f>IF('Sources of Funds'!$F$38=S62,R154,S151-S152)</f>
        <v>0</v>
      </c>
      <c r="T153" s="127">
        <f>IF('Sources of Funds'!$F$38=T62,S154,T151-T152)</f>
        <v>0</v>
      </c>
      <c r="U153" s="127">
        <f>IF('Sources of Funds'!$F$38=U62,T154,U151-U152)</f>
        <v>0</v>
      </c>
      <c r="V153" s="127">
        <f>IF('Sources of Funds'!$F$38=V62,U154,V151-V152)</f>
        <v>0</v>
      </c>
      <c r="W153" s="127">
        <f>IF('Sources of Funds'!$F$38=W62,V154,W151-W152)</f>
        <v>0</v>
      </c>
      <c r="X153" s="127">
        <f>IF('Sources of Funds'!$F$38=X62,W154,X151-X152)</f>
        <v>0</v>
      </c>
      <c r="Y153" s="127">
        <f>IF('Sources of Funds'!$F$38=Y62,X154,Y151-Y152)</f>
        <v>0</v>
      </c>
      <c r="Z153" s="127">
        <f>IF('Sources of Funds'!$F$38=Z62,Y154,Z151-Z152)</f>
        <v>0</v>
      </c>
      <c r="AA153" s="127">
        <f>IF('Sources of Funds'!$F$38=AA62,Z154,AA151-AA152)</f>
        <v>0</v>
      </c>
      <c r="AB153" s="127">
        <f>IF('Sources of Funds'!$F$38=AB62,AA154,AB151-AB152)</f>
        <v>0</v>
      </c>
      <c r="AC153" s="127">
        <f>IF('Sources of Funds'!$F$38=AC62,AB154,AC151-AC152)</f>
        <v>0</v>
      </c>
      <c r="AD153" s="127">
        <f>IF('Sources of Funds'!$F$38=AD62,AC154,AD151-AD152)</f>
        <v>0</v>
      </c>
      <c r="AE153" s="127">
        <f>IF('Sources of Funds'!$F$38=AE62,AD154,AE151-AE152)</f>
        <v>0</v>
      </c>
      <c r="AF153" s="127">
        <f>IF('Sources of Funds'!$F$38=AF62,AE154,AF151-AF152)</f>
        <v>0</v>
      </c>
      <c r="AG153" s="127">
        <f>IF('Sources of Funds'!$F$38=AG62,AF154,AG151-AG152)</f>
        <v>0</v>
      </c>
      <c r="AH153" s="127">
        <f>IF('Sources of Funds'!$F$38=AH62,AG154,AH151-AH152)</f>
        <v>0</v>
      </c>
      <c r="AI153" s="127">
        <f>IF('Sources of Funds'!$F$38=AI62,AH154,AI151-AI152)</f>
        <v>0</v>
      </c>
      <c r="AJ153" s="127">
        <f>IF('Sources of Funds'!$F$38=AJ62,AI154,AJ151-AJ152)</f>
        <v>0</v>
      </c>
      <c r="AK153" s="127">
        <f>IF('Sources of Funds'!$F$38=AK62,AJ154,AK151-AK152)</f>
        <v>0</v>
      </c>
      <c r="AL153" s="127">
        <f>IF('Sources of Funds'!$F$38=AL62,AK154,AL151-AL152)</f>
        <v>0</v>
      </c>
      <c r="AM153" s="127">
        <f>IF('Sources of Funds'!$F$38=AM62,AL154,AM151-AM152)</f>
        <v>0</v>
      </c>
      <c r="AN153" s="127">
        <f>IF('Sources of Funds'!$F$38=AN62,AM154,AN151-AN152)</f>
        <v>0</v>
      </c>
      <c r="AO153" s="127">
        <f>IF('Sources of Funds'!$F$38=AO62,AN154,AO151-AO152)</f>
        <v>0</v>
      </c>
      <c r="AP153" s="127">
        <f>IF('Sources of Funds'!$F$38=AP62,AO154,AP151-AP152)</f>
        <v>0</v>
      </c>
      <c r="AQ153" s="127">
        <f>IF('Sources of Funds'!$F$38=AQ62,AP154,AQ151-AQ152)</f>
        <v>0</v>
      </c>
    </row>
    <row r="154" spans="1:43" ht="15.75" customHeight="1">
      <c r="A154" s="125" t="s">
        <v>184</v>
      </c>
      <c r="B154" s="127"/>
      <c r="C154" s="127">
        <f>B150-C153</f>
        <v>0</v>
      </c>
      <c r="D154" s="127">
        <f t="shared" ref="D154:AQ154" si="39">C154-D153</f>
        <v>0</v>
      </c>
      <c r="E154" s="127">
        <f t="shared" si="39"/>
        <v>0</v>
      </c>
      <c r="F154" s="127">
        <f t="shared" si="39"/>
        <v>0</v>
      </c>
      <c r="G154" s="127">
        <f t="shared" si="39"/>
        <v>0</v>
      </c>
      <c r="H154" s="127">
        <f t="shared" si="39"/>
        <v>0</v>
      </c>
      <c r="I154" s="127">
        <f t="shared" si="39"/>
        <v>0</v>
      </c>
      <c r="J154" s="127">
        <f t="shared" si="39"/>
        <v>0</v>
      </c>
      <c r="K154" s="127">
        <f t="shared" si="39"/>
        <v>0</v>
      </c>
      <c r="L154" s="127">
        <f t="shared" si="39"/>
        <v>0</v>
      </c>
      <c r="M154" s="127">
        <f t="shared" si="39"/>
        <v>0</v>
      </c>
      <c r="N154" s="127">
        <f t="shared" si="39"/>
        <v>0</v>
      </c>
      <c r="O154" s="127">
        <f t="shared" si="39"/>
        <v>0</v>
      </c>
      <c r="P154" s="127">
        <f t="shared" si="39"/>
        <v>0</v>
      </c>
      <c r="Q154" s="127">
        <f t="shared" si="39"/>
        <v>0</v>
      </c>
      <c r="R154" s="127">
        <f t="shared" si="39"/>
        <v>0</v>
      </c>
      <c r="S154" s="127">
        <f t="shared" si="39"/>
        <v>0</v>
      </c>
      <c r="T154" s="127">
        <f t="shared" si="39"/>
        <v>0</v>
      </c>
      <c r="U154" s="127">
        <f t="shared" si="39"/>
        <v>0</v>
      </c>
      <c r="V154" s="127">
        <f t="shared" si="39"/>
        <v>0</v>
      </c>
      <c r="W154" s="127">
        <f t="shared" si="39"/>
        <v>0</v>
      </c>
      <c r="X154" s="127">
        <f t="shared" si="39"/>
        <v>0</v>
      </c>
      <c r="Y154" s="127">
        <f t="shared" si="39"/>
        <v>0</v>
      </c>
      <c r="Z154" s="127">
        <f t="shared" si="39"/>
        <v>0</v>
      </c>
      <c r="AA154" s="127">
        <f t="shared" si="39"/>
        <v>0</v>
      </c>
      <c r="AB154" s="127">
        <f t="shared" si="39"/>
        <v>0</v>
      </c>
      <c r="AC154" s="127">
        <f t="shared" si="39"/>
        <v>0</v>
      </c>
      <c r="AD154" s="127">
        <f t="shared" si="39"/>
        <v>0</v>
      </c>
      <c r="AE154" s="127">
        <f t="shared" si="39"/>
        <v>0</v>
      </c>
      <c r="AF154" s="127">
        <f t="shared" si="39"/>
        <v>0</v>
      </c>
      <c r="AG154" s="127">
        <f t="shared" si="39"/>
        <v>0</v>
      </c>
      <c r="AH154" s="127">
        <f t="shared" si="39"/>
        <v>0</v>
      </c>
      <c r="AI154" s="127">
        <f t="shared" si="39"/>
        <v>0</v>
      </c>
      <c r="AJ154" s="127">
        <f t="shared" si="39"/>
        <v>0</v>
      </c>
      <c r="AK154" s="127">
        <f t="shared" si="39"/>
        <v>0</v>
      </c>
      <c r="AL154" s="127">
        <f t="shared" si="39"/>
        <v>0</v>
      </c>
      <c r="AM154" s="127">
        <f t="shared" si="39"/>
        <v>0</v>
      </c>
      <c r="AN154" s="127">
        <f t="shared" si="39"/>
        <v>0</v>
      </c>
      <c r="AO154" s="127">
        <f t="shared" si="39"/>
        <v>0</v>
      </c>
      <c r="AP154" s="127">
        <f t="shared" si="39"/>
        <v>0</v>
      </c>
      <c r="AQ154" s="127">
        <f t="shared" si="39"/>
        <v>0</v>
      </c>
    </row>
    <row r="155" spans="1:43" ht="15.75" customHeight="1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</row>
    <row r="156" spans="1:43" s="1" customFormat="1" ht="20.25" customHeight="1">
      <c r="A156" s="115" t="s">
        <v>347</v>
      </c>
      <c r="B156" s="20"/>
      <c r="C156" s="20"/>
      <c r="D156" s="20"/>
      <c r="E156" s="20"/>
      <c r="F156" s="20"/>
      <c r="G156" s="20"/>
      <c r="H156" s="20"/>
      <c r="I156" s="29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</row>
    <row r="157" spans="1:43" s="27" customFormat="1" ht="19.5" customHeight="1">
      <c r="A157" s="116"/>
      <c r="B157" s="26"/>
      <c r="C157" s="26"/>
      <c r="D157" s="26"/>
      <c r="E157" s="26"/>
      <c r="F157" s="26"/>
      <c r="G157" s="26"/>
      <c r="H157" s="26"/>
      <c r="I157" s="30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</row>
    <row r="158" spans="1:43" ht="15.75" customHeight="1">
      <c r="A158" s="121" t="s">
        <v>185</v>
      </c>
      <c r="B158" s="136"/>
      <c r="C158" s="117">
        <f t="shared" ref="C158:J158" si="40">C204</f>
        <v>1</v>
      </c>
      <c r="D158" s="117">
        <f t="shared" si="40"/>
        <v>2</v>
      </c>
      <c r="E158" s="117">
        <f t="shared" si="40"/>
        <v>3</v>
      </c>
      <c r="F158" s="117">
        <f t="shared" si="40"/>
        <v>4</v>
      </c>
      <c r="G158" s="117">
        <f t="shared" si="40"/>
        <v>5</v>
      </c>
      <c r="H158" s="117">
        <f t="shared" si="40"/>
        <v>6</v>
      </c>
      <c r="I158" s="117">
        <f t="shared" si="40"/>
        <v>7</v>
      </c>
      <c r="J158" s="117">
        <f t="shared" si="40"/>
        <v>8</v>
      </c>
      <c r="K158" s="117">
        <f t="shared" ref="K158:AQ158" si="41">J158+1</f>
        <v>9</v>
      </c>
      <c r="L158" s="117">
        <f t="shared" si="41"/>
        <v>10</v>
      </c>
      <c r="M158" s="117">
        <f t="shared" si="41"/>
        <v>11</v>
      </c>
      <c r="N158" s="117">
        <f t="shared" si="41"/>
        <v>12</v>
      </c>
      <c r="O158" s="117">
        <f t="shared" si="41"/>
        <v>13</v>
      </c>
      <c r="P158" s="117">
        <f t="shared" si="41"/>
        <v>14</v>
      </c>
      <c r="Q158" s="117">
        <f t="shared" si="41"/>
        <v>15</v>
      </c>
      <c r="R158" s="117">
        <f t="shared" si="41"/>
        <v>16</v>
      </c>
      <c r="S158" s="117">
        <f t="shared" si="41"/>
        <v>17</v>
      </c>
      <c r="T158" s="117">
        <f t="shared" si="41"/>
        <v>18</v>
      </c>
      <c r="U158" s="117">
        <f t="shared" si="41"/>
        <v>19</v>
      </c>
      <c r="V158" s="117">
        <f t="shared" si="41"/>
        <v>20</v>
      </c>
      <c r="W158" s="117">
        <f t="shared" si="41"/>
        <v>21</v>
      </c>
      <c r="X158" s="117">
        <f t="shared" si="41"/>
        <v>22</v>
      </c>
      <c r="Y158" s="117">
        <f t="shared" si="41"/>
        <v>23</v>
      </c>
      <c r="Z158" s="117">
        <f t="shared" si="41"/>
        <v>24</v>
      </c>
      <c r="AA158" s="117">
        <f t="shared" si="41"/>
        <v>25</v>
      </c>
      <c r="AB158" s="117">
        <f t="shared" si="41"/>
        <v>26</v>
      </c>
      <c r="AC158" s="117">
        <f t="shared" si="41"/>
        <v>27</v>
      </c>
      <c r="AD158" s="117">
        <f t="shared" si="41"/>
        <v>28</v>
      </c>
      <c r="AE158" s="117">
        <f t="shared" si="41"/>
        <v>29</v>
      </c>
      <c r="AF158" s="117">
        <f t="shared" si="41"/>
        <v>30</v>
      </c>
      <c r="AG158" s="117">
        <f t="shared" si="41"/>
        <v>31</v>
      </c>
      <c r="AH158" s="117">
        <f t="shared" si="41"/>
        <v>32</v>
      </c>
      <c r="AI158" s="117">
        <f t="shared" si="41"/>
        <v>33</v>
      </c>
      <c r="AJ158" s="117">
        <f t="shared" si="41"/>
        <v>34</v>
      </c>
      <c r="AK158" s="117">
        <f t="shared" si="41"/>
        <v>35</v>
      </c>
      <c r="AL158" s="117">
        <f t="shared" si="41"/>
        <v>36</v>
      </c>
      <c r="AM158" s="117">
        <f t="shared" si="41"/>
        <v>37</v>
      </c>
      <c r="AN158" s="117">
        <f t="shared" si="41"/>
        <v>38</v>
      </c>
      <c r="AO158" s="117">
        <f t="shared" si="41"/>
        <v>39</v>
      </c>
      <c r="AP158" s="117">
        <f t="shared" si="41"/>
        <v>40</v>
      </c>
      <c r="AQ158" s="117">
        <f t="shared" si="41"/>
        <v>41</v>
      </c>
    </row>
    <row r="159" spans="1:43" ht="15.75" customHeight="1">
      <c r="A159" s="119" t="s">
        <v>116</v>
      </c>
      <c r="B159" s="119" t="s">
        <v>116</v>
      </c>
      <c r="C159" s="119" t="s">
        <v>116</v>
      </c>
      <c r="D159" s="119" t="s">
        <v>116</v>
      </c>
      <c r="E159" s="119" t="s">
        <v>116</v>
      </c>
      <c r="F159" s="119" t="s">
        <v>116</v>
      </c>
      <c r="G159" s="119" t="s">
        <v>116</v>
      </c>
      <c r="H159" s="119" t="s">
        <v>116</v>
      </c>
      <c r="I159" s="119" t="s">
        <v>116</v>
      </c>
      <c r="J159" s="119" t="s">
        <v>116</v>
      </c>
      <c r="K159" s="119" t="s">
        <v>116</v>
      </c>
      <c r="L159" s="119" t="s">
        <v>116</v>
      </c>
      <c r="M159" s="119" t="s">
        <v>116</v>
      </c>
      <c r="N159" s="119" t="s">
        <v>116</v>
      </c>
      <c r="O159" s="119" t="s">
        <v>116</v>
      </c>
      <c r="P159" s="119" t="s">
        <v>116</v>
      </c>
      <c r="Q159" s="119" t="s">
        <v>116</v>
      </c>
      <c r="R159" s="119" t="s">
        <v>116</v>
      </c>
      <c r="S159" s="119" t="s">
        <v>116</v>
      </c>
      <c r="T159" s="119" t="s">
        <v>116</v>
      </c>
      <c r="U159" s="119" t="s">
        <v>116</v>
      </c>
      <c r="V159" s="119" t="s">
        <v>116</v>
      </c>
      <c r="W159" s="119" t="s">
        <v>116</v>
      </c>
      <c r="X159" s="119" t="s">
        <v>116</v>
      </c>
      <c r="Y159" s="119" t="s">
        <v>116</v>
      </c>
      <c r="Z159" s="119" t="s">
        <v>116</v>
      </c>
      <c r="AA159" s="119" t="s">
        <v>116</v>
      </c>
      <c r="AB159" s="119" t="s">
        <v>116</v>
      </c>
      <c r="AC159" s="119" t="s">
        <v>116</v>
      </c>
      <c r="AD159" s="119" t="s">
        <v>116</v>
      </c>
      <c r="AE159" s="119" t="s">
        <v>116</v>
      </c>
      <c r="AF159" s="119" t="s">
        <v>116</v>
      </c>
      <c r="AG159" s="119" t="s">
        <v>116</v>
      </c>
      <c r="AH159" s="119" t="s">
        <v>116</v>
      </c>
      <c r="AI159" s="119" t="s">
        <v>116</v>
      </c>
      <c r="AJ159" s="119" t="s">
        <v>116</v>
      </c>
      <c r="AK159" s="119" t="s">
        <v>116</v>
      </c>
      <c r="AL159" s="119" t="s">
        <v>116</v>
      </c>
      <c r="AM159" s="119" t="s">
        <v>116</v>
      </c>
      <c r="AN159" s="119" t="s">
        <v>116</v>
      </c>
      <c r="AO159" s="119" t="s">
        <v>116</v>
      </c>
      <c r="AP159" s="119" t="s">
        <v>116</v>
      </c>
      <c r="AQ159" s="119" t="s">
        <v>116</v>
      </c>
    </row>
    <row r="160" spans="1:43" ht="15.75" customHeight="1">
      <c r="A160" s="125" t="s">
        <v>186</v>
      </c>
      <c r="B160" s="135">
        <f>'Sources of Funds'!D39</f>
        <v>0</v>
      </c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</row>
    <row r="161" spans="1:43" ht="15.75" customHeight="1">
      <c r="A161" s="125" t="s">
        <v>179</v>
      </c>
      <c r="B161" s="127">
        <f>'Sources of Funds'!E39</f>
        <v>0</v>
      </c>
      <c r="C161" s="127"/>
      <c r="D161" s="127"/>
      <c r="E161" s="127"/>
      <c r="F161" s="121" t="s">
        <v>187</v>
      </c>
      <c r="G161" s="121" t="s">
        <v>116</v>
      </c>
      <c r="H161" s="121" t="s">
        <v>116</v>
      </c>
      <c r="I161" s="121" t="s">
        <v>116</v>
      </c>
      <c r="J161" s="121" t="s">
        <v>116</v>
      </c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  <c r="W161" s="127"/>
      <c r="X161" s="127"/>
      <c r="Y161" s="127"/>
      <c r="Z161" s="127"/>
      <c r="AA161" s="127"/>
      <c r="AB161" s="127"/>
      <c r="AC161" s="127"/>
      <c r="AD161" s="127"/>
      <c r="AE161" s="127"/>
      <c r="AF161" s="127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43" ht="15.75" customHeight="1">
      <c r="A162" s="125" t="s">
        <v>180</v>
      </c>
      <c r="B162" s="127">
        <f>'Sources of Funds'!C39</f>
        <v>0</v>
      </c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  <c r="W162" s="127"/>
      <c r="X162" s="127"/>
      <c r="Y162" s="127"/>
      <c r="Z162" s="127"/>
      <c r="AA162" s="127"/>
      <c r="AB162" s="127"/>
      <c r="AC162" s="127"/>
      <c r="AD162" s="127"/>
      <c r="AE162" s="127"/>
      <c r="AF162" s="127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43" ht="15.75" customHeight="1">
      <c r="A163" s="125" t="s">
        <v>188</v>
      </c>
      <c r="B163" s="127"/>
      <c r="C163" s="127">
        <f>IF(B161=0,0,PMT(B160/12,B161*12,-B162)*12)</f>
        <v>0</v>
      </c>
      <c r="D163" s="127">
        <f t="shared" ref="D163:AQ163" si="42">IF(C166-C163&gt;0,$C$163,C166)</f>
        <v>0</v>
      </c>
      <c r="E163" s="127">
        <f t="shared" si="42"/>
        <v>0</v>
      </c>
      <c r="F163" s="127">
        <f t="shared" si="42"/>
        <v>0</v>
      </c>
      <c r="G163" s="127">
        <f t="shared" si="42"/>
        <v>0</v>
      </c>
      <c r="H163" s="127">
        <f t="shared" si="42"/>
        <v>0</v>
      </c>
      <c r="I163" s="127">
        <f t="shared" si="42"/>
        <v>0</v>
      </c>
      <c r="J163" s="127">
        <f t="shared" si="42"/>
        <v>0</v>
      </c>
      <c r="K163" s="127">
        <f t="shared" si="42"/>
        <v>0</v>
      </c>
      <c r="L163" s="127">
        <f t="shared" si="42"/>
        <v>0</v>
      </c>
      <c r="M163" s="127">
        <f t="shared" si="42"/>
        <v>0</v>
      </c>
      <c r="N163" s="127">
        <f t="shared" si="42"/>
        <v>0</v>
      </c>
      <c r="O163" s="127">
        <f t="shared" si="42"/>
        <v>0</v>
      </c>
      <c r="P163" s="127">
        <f t="shared" si="42"/>
        <v>0</v>
      </c>
      <c r="Q163" s="127">
        <f t="shared" si="42"/>
        <v>0</v>
      </c>
      <c r="R163" s="127">
        <f t="shared" si="42"/>
        <v>0</v>
      </c>
      <c r="S163" s="127">
        <f t="shared" si="42"/>
        <v>0</v>
      </c>
      <c r="T163" s="127">
        <f t="shared" si="42"/>
        <v>0</v>
      </c>
      <c r="U163" s="127">
        <f t="shared" si="42"/>
        <v>0</v>
      </c>
      <c r="V163" s="127">
        <f t="shared" si="42"/>
        <v>0</v>
      </c>
      <c r="W163" s="127">
        <f t="shared" si="42"/>
        <v>0</v>
      </c>
      <c r="X163" s="127">
        <f t="shared" si="42"/>
        <v>0</v>
      </c>
      <c r="Y163" s="127">
        <f t="shared" si="42"/>
        <v>0</v>
      </c>
      <c r="Z163" s="127">
        <f t="shared" si="42"/>
        <v>0</v>
      </c>
      <c r="AA163" s="127">
        <f t="shared" si="42"/>
        <v>0</v>
      </c>
      <c r="AB163" s="127">
        <f t="shared" si="42"/>
        <v>0</v>
      </c>
      <c r="AC163" s="127">
        <f t="shared" si="42"/>
        <v>0</v>
      </c>
      <c r="AD163" s="127">
        <f t="shared" si="42"/>
        <v>0</v>
      </c>
      <c r="AE163" s="127">
        <f t="shared" si="42"/>
        <v>0</v>
      </c>
      <c r="AF163" s="127">
        <f t="shared" si="42"/>
        <v>0</v>
      </c>
      <c r="AG163" s="127">
        <f t="shared" si="42"/>
        <v>0</v>
      </c>
      <c r="AH163" s="127">
        <f t="shared" si="42"/>
        <v>0</v>
      </c>
      <c r="AI163" s="127">
        <f t="shared" si="42"/>
        <v>0</v>
      </c>
      <c r="AJ163" s="127">
        <f t="shared" si="42"/>
        <v>0</v>
      </c>
      <c r="AK163" s="127">
        <f t="shared" si="42"/>
        <v>0</v>
      </c>
      <c r="AL163" s="127">
        <f t="shared" si="42"/>
        <v>0</v>
      </c>
      <c r="AM163" s="127">
        <f t="shared" si="42"/>
        <v>0</v>
      </c>
      <c r="AN163" s="127">
        <f t="shared" si="42"/>
        <v>0</v>
      </c>
      <c r="AO163" s="127">
        <f t="shared" si="42"/>
        <v>0</v>
      </c>
      <c r="AP163" s="127">
        <f t="shared" si="42"/>
        <v>0</v>
      </c>
      <c r="AQ163" s="127">
        <f t="shared" si="42"/>
        <v>0</v>
      </c>
    </row>
    <row r="164" spans="1:43" ht="15.75" customHeight="1">
      <c r="A164" s="125" t="s">
        <v>182</v>
      </c>
      <c r="B164" s="127"/>
      <c r="C164" s="127">
        <f>$B$160*B162</f>
        <v>0</v>
      </c>
      <c r="D164" s="127">
        <f t="shared" ref="D164:AQ164" si="43">IF(C166-C163&gt;0,$B$160*C166,0)</f>
        <v>0</v>
      </c>
      <c r="E164" s="127">
        <f t="shared" si="43"/>
        <v>0</v>
      </c>
      <c r="F164" s="127">
        <f t="shared" si="43"/>
        <v>0</v>
      </c>
      <c r="G164" s="127">
        <f t="shared" si="43"/>
        <v>0</v>
      </c>
      <c r="H164" s="127">
        <f t="shared" si="43"/>
        <v>0</v>
      </c>
      <c r="I164" s="127">
        <f t="shared" si="43"/>
        <v>0</v>
      </c>
      <c r="J164" s="127">
        <f t="shared" si="43"/>
        <v>0</v>
      </c>
      <c r="K164" s="127">
        <f t="shared" si="43"/>
        <v>0</v>
      </c>
      <c r="L164" s="127">
        <f t="shared" si="43"/>
        <v>0</v>
      </c>
      <c r="M164" s="127">
        <f t="shared" si="43"/>
        <v>0</v>
      </c>
      <c r="N164" s="127">
        <f t="shared" si="43"/>
        <v>0</v>
      </c>
      <c r="O164" s="127">
        <f t="shared" si="43"/>
        <v>0</v>
      </c>
      <c r="P164" s="127">
        <f t="shared" si="43"/>
        <v>0</v>
      </c>
      <c r="Q164" s="127">
        <f t="shared" si="43"/>
        <v>0</v>
      </c>
      <c r="R164" s="127">
        <f t="shared" si="43"/>
        <v>0</v>
      </c>
      <c r="S164" s="127">
        <f t="shared" si="43"/>
        <v>0</v>
      </c>
      <c r="T164" s="127">
        <f t="shared" si="43"/>
        <v>0</v>
      </c>
      <c r="U164" s="127">
        <f t="shared" si="43"/>
        <v>0</v>
      </c>
      <c r="V164" s="127">
        <f t="shared" si="43"/>
        <v>0</v>
      </c>
      <c r="W164" s="127">
        <f t="shared" si="43"/>
        <v>0</v>
      </c>
      <c r="X164" s="127">
        <f t="shared" si="43"/>
        <v>0</v>
      </c>
      <c r="Y164" s="127">
        <f t="shared" si="43"/>
        <v>0</v>
      </c>
      <c r="Z164" s="127">
        <f t="shared" si="43"/>
        <v>0</v>
      </c>
      <c r="AA164" s="127">
        <f t="shared" si="43"/>
        <v>0</v>
      </c>
      <c r="AB164" s="127">
        <f t="shared" si="43"/>
        <v>0</v>
      </c>
      <c r="AC164" s="127">
        <f t="shared" si="43"/>
        <v>0</v>
      </c>
      <c r="AD164" s="127">
        <f t="shared" si="43"/>
        <v>0</v>
      </c>
      <c r="AE164" s="127">
        <f t="shared" si="43"/>
        <v>0</v>
      </c>
      <c r="AF164" s="127">
        <f t="shared" si="43"/>
        <v>0</v>
      </c>
      <c r="AG164" s="127">
        <f t="shared" si="43"/>
        <v>0</v>
      </c>
      <c r="AH164" s="127">
        <f t="shared" si="43"/>
        <v>0</v>
      </c>
      <c r="AI164" s="127">
        <f t="shared" si="43"/>
        <v>0</v>
      </c>
      <c r="AJ164" s="127">
        <f t="shared" si="43"/>
        <v>0</v>
      </c>
      <c r="AK164" s="127">
        <f t="shared" si="43"/>
        <v>0</v>
      </c>
      <c r="AL164" s="127">
        <f t="shared" si="43"/>
        <v>0</v>
      </c>
      <c r="AM164" s="127">
        <f t="shared" si="43"/>
        <v>0</v>
      </c>
      <c r="AN164" s="127">
        <f t="shared" si="43"/>
        <v>0</v>
      </c>
      <c r="AO164" s="127">
        <f t="shared" si="43"/>
        <v>0</v>
      </c>
      <c r="AP164" s="127">
        <f t="shared" si="43"/>
        <v>0</v>
      </c>
      <c r="AQ164" s="127">
        <f t="shared" si="43"/>
        <v>0</v>
      </c>
    </row>
    <row r="165" spans="1:43" ht="15.75" customHeight="1">
      <c r="A165" s="125" t="s">
        <v>183</v>
      </c>
      <c r="B165" s="127"/>
      <c r="C165" s="127">
        <f>C163-C164</f>
        <v>0</v>
      </c>
      <c r="D165" s="127">
        <f>IF('Sources of Funds'!$F$39=D63,C166,D163-D164)</f>
        <v>0</v>
      </c>
      <c r="E165" s="127">
        <f>IF('Sources of Funds'!$F$39=E63,D166,E163-E164)</f>
        <v>0</v>
      </c>
      <c r="F165" s="127">
        <f>IF('Sources of Funds'!$F$39=F63,E166,F163-F164)</f>
        <v>0</v>
      </c>
      <c r="G165" s="127">
        <f>IF('Sources of Funds'!$F$39=G63,F166,G163-G164)</f>
        <v>0</v>
      </c>
      <c r="H165" s="127">
        <f>IF('Sources of Funds'!$F$39=H63,G166,H163-H164)</f>
        <v>0</v>
      </c>
      <c r="I165" s="127">
        <f>IF('Sources of Funds'!$F$39=I63,H166,I163-I164)</f>
        <v>0</v>
      </c>
      <c r="J165" s="127">
        <f>IF('Sources of Funds'!$F$39=J63,I166,J163-J164)</f>
        <v>0</v>
      </c>
      <c r="K165" s="127">
        <f>IF('Sources of Funds'!$F$39=K63,J166,K163-K164)</f>
        <v>0</v>
      </c>
      <c r="L165" s="127">
        <f>IF('Sources of Funds'!$F$39=L63,K166,L163-L164)</f>
        <v>0</v>
      </c>
      <c r="M165" s="127">
        <f>IF('Sources of Funds'!$F$39=M63,L166,M163-M164)</f>
        <v>0</v>
      </c>
      <c r="N165" s="127">
        <f>IF('Sources of Funds'!$F$39=N63,M166,N163-N164)</f>
        <v>0</v>
      </c>
      <c r="O165" s="127">
        <f>IF('Sources of Funds'!$F$39=O63,N166,O163-O164)</f>
        <v>0</v>
      </c>
      <c r="P165" s="127">
        <f>IF('Sources of Funds'!$F$39=P63,O166,P163-P164)</f>
        <v>0</v>
      </c>
      <c r="Q165" s="127">
        <f>IF('Sources of Funds'!$F$39=Q63,P166,Q163-Q164)</f>
        <v>0</v>
      </c>
      <c r="R165" s="127">
        <f>IF('Sources of Funds'!$F$39=R63,Q166,R163-R164)</f>
        <v>0</v>
      </c>
      <c r="S165" s="127">
        <f>IF('Sources of Funds'!$F$39=S63,R166,S163-S164)</f>
        <v>0</v>
      </c>
      <c r="T165" s="127">
        <f>IF('Sources of Funds'!$F$39=T63,S166,T163-T164)</f>
        <v>0</v>
      </c>
      <c r="U165" s="127">
        <f>IF('Sources of Funds'!$F$39=U63,T166,U163-U164)</f>
        <v>0</v>
      </c>
      <c r="V165" s="127">
        <f>IF('Sources of Funds'!$F$39=V63,U166,V163-V164)</f>
        <v>0</v>
      </c>
      <c r="W165" s="127">
        <f>IF('Sources of Funds'!$F$39=W63,V166,W163-W164)</f>
        <v>0</v>
      </c>
      <c r="X165" s="127">
        <f>IF('Sources of Funds'!$F$39=X63,W166,X163-X164)</f>
        <v>0</v>
      </c>
      <c r="Y165" s="127">
        <f>IF('Sources of Funds'!$F$39=Y63,X166,Y163-Y164)</f>
        <v>0</v>
      </c>
      <c r="Z165" s="127">
        <f>IF('Sources of Funds'!$F$39=Z63,Y166,Z163-Z164)</f>
        <v>0</v>
      </c>
      <c r="AA165" s="127">
        <f>IF('Sources of Funds'!$F$39=AA63,Z166,AA163-AA164)</f>
        <v>0</v>
      </c>
      <c r="AB165" s="127">
        <f>IF('Sources of Funds'!$F$39=AB63,AA166,AB163-AB164)</f>
        <v>0</v>
      </c>
      <c r="AC165" s="127">
        <f>IF('Sources of Funds'!$F$39=AC63,AB166,AC163-AC164)</f>
        <v>0</v>
      </c>
      <c r="AD165" s="127">
        <f>IF('Sources of Funds'!$F$39=AD63,AC166,AD163-AD164)</f>
        <v>0</v>
      </c>
      <c r="AE165" s="127">
        <f>IF('Sources of Funds'!$F$39=AE63,AD166,AE163-AE164)</f>
        <v>0</v>
      </c>
      <c r="AF165" s="127">
        <f>IF('Sources of Funds'!$F$39=AF63,AE166,AF163-AF164)</f>
        <v>0</v>
      </c>
      <c r="AG165" s="127">
        <f>IF('Sources of Funds'!$F$39=AG63,AF166,AG163-AG164)</f>
        <v>0</v>
      </c>
      <c r="AH165" s="127">
        <f>IF('Sources of Funds'!$F$39=AH63,AG166,AH163-AH164)</f>
        <v>0</v>
      </c>
      <c r="AI165" s="127">
        <f>IF('Sources of Funds'!$F$39=AI63,AH166,AI163-AI164)</f>
        <v>0</v>
      </c>
      <c r="AJ165" s="127">
        <f>IF('Sources of Funds'!$F$39=AJ63,AI166,AJ163-AJ164)</f>
        <v>0</v>
      </c>
      <c r="AK165" s="127">
        <f>IF('Sources of Funds'!$F$39=AK63,AJ166,AK163-AK164)</f>
        <v>0</v>
      </c>
      <c r="AL165" s="127">
        <f>IF('Sources of Funds'!$F$39=AL63,AK166,AL163-AL164)</f>
        <v>0</v>
      </c>
      <c r="AM165" s="127">
        <f>IF('Sources of Funds'!$F$39=AM63,AL166,AM163-AM164)</f>
        <v>0</v>
      </c>
      <c r="AN165" s="127">
        <f>IF('Sources of Funds'!$F$39=AN63,AM166,AN163-AN164)</f>
        <v>0</v>
      </c>
      <c r="AO165" s="127">
        <f>IF('Sources of Funds'!$F$39=AO63,AN166,AO163-AO164)</f>
        <v>0</v>
      </c>
      <c r="AP165" s="127">
        <f>IF('Sources of Funds'!$F$39=AP63,AO166,AP163-AP164)</f>
        <v>0</v>
      </c>
      <c r="AQ165" s="127">
        <f>IF('Sources of Funds'!$F$39=AQ63,AP166,AQ163-AQ164)</f>
        <v>0</v>
      </c>
    </row>
    <row r="166" spans="1:43" ht="15.75" customHeight="1">
      <c r="A166" s="125" t="s">
        <v>184</v>
      </c>
      <c r="B166" s="127"/>
      <c r="C166" s="127">
        <f>B162-C165</f>
        <v>0</v>
      </c>
      <c r="D166" s="127">
        <f t="shared" ref="D166:AQ166" si="44">C166-D165</f>
        <v>0</v>
      </c>
      <c r="E166" s="127">
        <f t="shared" si="44"/>
        <v>0</v>
      </c>
      <c r="F166" s="127">
        <f t="shared" si="44"/>
        <v>0</v>
      </c>
      <c r="G166" s="127">
        <f t="shared" si="44"/>
        <v>0</v>
      </c>
      <c r="H166" s="127">
        <f t="shared" si="44"/>
        <v>0</v>
      </c>
      <c r="I166" s="127">
        <f t="shared" si="44"/>
        <v>0</v>
      </c>
      <c r="J166" s="127">
        <f t="shared" si="44"/>
        <v>0</v>
      </c>
      <c r="K166" s="127">
        <f t="shared" si="44"/>
        <v>0</v>
      </c>
      <c r="L166" s="127">
        <f t="shared" si="44"/>
        <v>0</v>
      </c>
      <c r="M166" s="127">
        <f t="shared" si="44"/>
        <v>0</v>
      </c>
      <c r="N166" s="127">
        <f t="shared" si="44"/>
        <v>0</v>
      </c>
      <c r="O166" s="127">
        <f t="shared" si="44"/>
        <v>0</v>
      </c>
      <c r="P166" s="127">
        <f t="shared" si="44"/>
        <v>0</v>
      </c>
      <c r="Q166" s="127">
        <f t="shared" si="44"/>
        <v>0</v>
      </c>
      <c r="R166" s="127">
        <f t="shared" si="44"/>
        <v>0</v>
      </c>
      <c r="S166" s="127">
        <f t="shared" si="44"/>
        <v>0</v>
      </c>
      <c r="T166" s="127">
        <f t="shared" si="44"/>
        <v>0</v>
      </c>
      <c r="U166" s="127">
        <f t="shared" si="44"/>
        <v>0</v>
      </c>
      <c r="V166" s="127">
        <f t="shared" si="44"/>
        <v>0</v>
      </c>
      <c r="W166" s="127">
        <f t="shared" si="44"/>
        <v>0</v>
      </c>
      <c r="X166" s="127">
        <f t="shared" si="44"/>
        <v>0</v>
      </c>
      <c r="Y166" s="127">
        <f t="shared" si="44"/>
        <v>0</v>
      </c>
      <c r="Z166" s="127">
        <f t="shared" si="44"/>
        <v>0</v>
      </c>
      <c r="AA166" s="127">
        <f t="shared" si="44"/>
        <v>0</v>
      </c>
      <c r="AB166" s="127">
        <f t="shared" si="44"/>
        <v>0</v>
      </c>
      <c r="AC166" s="127">
        <f t="shared" si="44"/>
        <v>0</v>
      </c>
      <c r="AD166" s="127">
        <f t="shared" si="44"/>
        <v>0</v>
      </c>
      <c r="AE166" s="127">
        <f t="shared" si="44"/>
        <v>0</v>
      </c>
      <c r="AF166" s="127">
        <f t="shared" si="44"/>
        <v>0</v>
      </c>
      <c r="AG166" s="127">
        <f t="shared" si="44"/>
        <v>0</v>
      </c>
      <c r="AH166" s="127">
        <f t="shared" si="44"/>
        <v>0</v>
      </c>
      <c r="AI166" s="127">
        <f t="shared" si="44"/>
        <v>0</v>
      </c>
      <c r="AJ166" s="127">
        <f t="shared" si="44"/>
        <v>0</v>
      </c>
      <c r="AK166" s="127">
        <f t="shared" si="44"/>
        <v>0</v>
      </c>
      <c r="AL166" s="127">
        <f t="shared" si="44"/>
        <v>0</v>
      </c>
      <c r="AM166" s="127">
        <f t="shared" si="44"/>
        <v>0</v>
      </c>
      <c r="AN166" s="127">
        <f t="shared" si="44"/>
        <v>0</v>
      </c>
      <c r="AO166" s="127">
        <f t="shared" si="44"/>
        <v>0</v>
      </c>
      <c r="AP166" s="127">
        <f t="shared" si="44"/>
        <v>0</v>
      </c>
      <c r="AQ166" s="127">
        <f t="shared" si="44"/>
        <v>0</v>
      </c>
    </row>
    <row r="167" spans="1:43" ht="15.75" customHeight="1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</row>
    <row r="168" spans="1:43" ht="15.75" customHeight="1">
      <c r="A168" s="121" t="s">
        <v>185</v>
      </c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</row>
    <row r="169" spans="1:43" ht="15.75" customHeight="1">
      <c r="A169" s="119" t="s">
        <v>116</v>
      </c>
      <c r="B169" s="119" t="s">
        <v>116</v>
      </c>
      <c r="C169" s="119" t="s">
        <v>116</v>
      </c>
      <c r="D169" s="119" t="s">
        <v>116</v>
      </c>
      <c r="E169" s="119" t="s">
        <v>116</v>
      </c>
      <c r="F169" s="119" t="s">
        <v>116</v>
      </c>
      <c r="G169" s="119" t="s">
        <v>116</v>
      </c>
      <c r="H169" s="119" t="s">
        <v>116</v>
      </c>
      <c r="I169" s="119" t="s">
        <v>116</v>
      </c>
      <c r="J169" s="119" t="s">
        <v>116</v>
      </c>
      <c r="K169" s="119" t="s">
        <v>116</v>
      </c>
      <c r="L169" s="119" t="s">
        <v>116</v>
      </c>
      <c r="M169" s="119" t="s">
        <v>116</v>
      </c>
      <c r="N169" s="119" t="s">
        <v>116</v>
      </c>
      <c r="O169" s="119" t="s">
        <v>116</v>
      </c>
      <c r="P169" s="119" t="s">
        <v>116</v>
      </c>
      <c r="Q169" s="119" t="s">
        <v>116</v>
      </c>
      <c r="R169" s="119" t="s">
        <v>116</v>
      </c>
      <c r="S169" s="119" t="s">
        <v>116</v>
      </c>
      <c r="T169" s="119" t="s">
        <v>116</v>
      </c>
      <c r="U169" s="119" t="s">
        <v>116</v>
      </c>
      <c r="V169" s="119" t="s">
        <v>116</v>
      </c>
      <c r="W169" s="119" t="s">
        <v>116</v>
      </c>
      <c r="X169" s="119" t="s">
        <v>116</v>
      </c>
      <c r="Y169" s="119" t="s">
        <v>116</v>
      </c>
      <c r="Z169" s="119" t="s">
        <v>116</v>
      </c>
      <c r="AA169" s="119" t="s">
        <v>116</v>
      </c>
      <c r="AB169" s="119" t="s">
        <v>116</v>
      </c>
      <c r="AC169" s="119" t="s">
        <v>116</v>
      </c>
      <c r="AD169" s="119" t="s">
        <v>116</v>
      </c>
      <c r="AE169" s="119" t="s">
        <v>116</v>
      </c>
      <c r="AF169" s="119" t="s">
        <v>116</v>
      </c>
      <c r="AG169" s="119" t="s">
        <v>116</v>
      </c>
      <c r="AH169" s="119" t="s">
        <v>116</v>
      </c>
      <c r="AI169" s="119" t="s">
        <v>116</v>
      </c>
      <c r="AJ169" s="119" t="s">
        <v>116</v>
      </c>
      <c r="AK169" s="119" t="s">
        <v>116</v>
      </c>
      <c r="AL169" s="119" t="s">
        <v>116</v>
      </c>
      <c r="AM169" s="119" t="s">
        <v>116</v>
      </c>
      <c r="AN169" s="119" t="s">
        <v>116</v>
      </c>
      <c r="AO169" s="119" t="s">
        <v>116</v>
      </c>
      <c r="AP169" s="119" t="s">
        <v>116</v>
      </c>
      <c r="AQ169" s="119" t="s">
        <v>116</v>
      </c>
    </row>
    <row r="170" spans="1:43" ht="15.75" customHeight="1">
      <c r="A170" s="125" t="s">
        <v>186</v>
      </c>
      <c r="B170" s="135">
        <f>'Sources of Funds'!D40</f>
        <v>0</v>
      </c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</row>
    <row r="171" spans="1:43" ht="15.75" customHeight="1">
      <c r="A171" s="125" t="s">
        <v>179</v>
      </c>
      <c r="B171" s="127">
        <f>'Sources of Funds'!E40</f>
        <v>0</v>
      </c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43" ht="15.75" customHeight="1">
      <c r="A172" s="125" t="s">
        <v>180</v>
      </c>
      <c r="B172" s="127">
        <f>'Sources of Funds'!C40</f>
        <v>0</v>
      </c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43" ht="15.75" customHeight="1">
      <c r="A173" s="125" t="s">
        <v>188</v>
      </c>
      <c r="B173" s="127"/>
      <c r="C173" s="127">
        <f>IF(B171=0,0,PMT(B170/12,B171*12,-B172)*12)</f>
        <v>0</v>
      </c>
      <c r="D173" s="127">
        <f t="shared" ref="D173:AQ173" si="45">IF(C176-C173&gt;0,$C$173,C176)</f>
        <v>0</v>
      </c>
      <c r="E173" s="127">
        <f t="shared" si="45"/>
        <v>0</v>
      </c>
      <c r="F173" s="127">
        <f t="shared" si="45"/>
        <v>0</v>
      </c>
      <c r="G173" s="127">
        <f t="shared" si="45"/>
        <v>0</v>
      </c>
      <c r="H173" s="127">
        <f t="shared" si="45"/>
        <v>0</v>
      </c>
      <c r="I173" s="127">
        <f t="shared" si="45"/>
        <v>0</v>
      </c>
      <c r="J173" s="127">
        <f t="shared" si="45"/>
        <v>0</v>
      </c>
      <c r="K173" s="127">
        <f t="shared" si="45"/>
        <v>0</v>
      </c>
      <c r="L173" s="127">
        <f t="shared" si="45"/>
        <v>0</v>
      </c>
      <c r="M173" s="127">
        <f t="shared" si="45"/>
        <v>0</v>
      </c>
      <c r="N173" s="127">
        <f t="shared" si="45"/>
        <v>0</v>
      </c>
      <c r="O173" s="127">
        <f t="shared" si="45"/>
        <v>0</v>
      </c>
      <c r="P173" s="127">
        <f t="shared" si="45"/>
        <v>0</v>
      </c>
      <c r="Q173" s="127">
        <f t="shared" si="45"/>
        <v>0</v>
      </c>
      <c r="R173" s="127">
        <f t="shared" si="45"/>
        <v>0</v>
      </c>
      <c r="S173" s="127">
        <f t="shared" si="45"/>
        <v>0</v>
      </c>
      <c r="T173" s="127">
        <f t="shared" si="45"/>
        <v>0</v>
      </c>
      <c r="U173" s="127">
        <f t="shared" si="45"/>
        <v>0</v>
      </c>
      <c r="V173" s="127">
        <f t="shared" si="45"/>
        <v>0</v>
      </c>
      <c r="W173" s="127">
        <f t="shared" si="45"/>
        <v>0</v>
      </c>
      <c r="X173" s="127">
        <f t="shared" si="45"/>
        <v>0</v>
      </c>
      <c r="Y173" s="127">
        <f t="shared" si="45"/>
        <v>0</v>
      </c>
      <c r="Z173" s="127">
        <f t="shared" si="45"/>
        <v>0</v>
      </c>
      <c r="AA173" s="127">
        <f t="shared" si="45"/>
        <v>0</v>
      </c>
      <c r="AB173" s="127">
        <f t="shared" si="45"/>
        <v>0</v>
      </c>
      <c r="AC173" s="127">
        <f t="shared" si="45"/>
        <v>0</v>
      </c>
      <c r="AD173" s="127">
        <f t="shared" si="45"/>
        <v>0</v>
      </c>
      <c r="AE173" s="127">
        <f t="shared" si="45"/>
        <v>0</v>
      </c>
      <c r="AF173" s="127">
        <f t="shared" si="45"/>
        <v>0</v>
      </c>
      <c r="AG173" s="127">
        <f t="shared" si="45"/>
        <v>0</v>
      </c>
      <c r="AH173" s="127">
        <f t="shared" si="45"/>
        <v>0</v>
      </c>
      <c r="AI173" s="127">
        <f t="shared" si="45"/>
        <v>0</v>
      </c>
      <c r="AJ173" s="127">
        <f t="shared" si="45"/>
        <v>0</v>
      </c>
      <c r="AK173" s="127">
        <f t="shared" si="45"/>
        <v>0</v>
      </c>
      <c r="AL173" s="127">
        <f t="shared" si="45"/>
        <v>0</v>
      </c>
      <c r="AM173" s="127">
        <f t="shared" si="45"/>
        <v>0</v>
      </c>
      <c r="AN173" s="127">
        <f t="shared" si="45"/>
        <v>0</v>
      </c>
      <c r="AO173" s="127">
        <f t="shared" si="45"/>
        <v>0</v>
      </c>
      <c r="AP173" s="127">
        <f t="shared" si="45"/>
        <v>0</v>
      </c>
      <c r="AQ173" s="127">
        <f t="shared" si="45"/>
        <v>0</v>
      </c>
    </row>
    <row r="174" spans="1:43" ht="15.75" customHeight="1">
      <c r="A174" s="125" t="s">
        <v>182</v>
      </c>
      <c r="B174" s="127"/>
      <c r="C174" s="127">
        <f>$B$160*B172</f>
        <v>0</v>
      </c>
      <c r="D174" s="127">
        <f t="shared" ref="D174:AQ174" si="46">IF(C176-C173&gt;0,$B$160*C176,0)</f>
        <v>0</v>
      </c>
      <c r="E174" s="127">
        <f t="shared" si="46"/>
        <v>0</v>
      </c>
      <c r="F174" s="127">
        <f t="shared" si="46"/>
        <v>0</v>
      </c>
      <c r="G174" s="127">
        <f t="shared" si="46"/>
        <v>0</v>
      </c>
      <c r="H174" s="127">
        <f t="shared" si="46"/>
        <v>0</v>
      </c>
      <c r="I174" s="127">
        <f t="shared" si="46"/>
        <v>0</v>
      </c>
      <c r="J174" s="127">
        <f t="shared" si="46"/>
        <v>0</v>
      </c>
      <c r="K174" s="127">
        <f t="shared" si="46"/>
        <v>0</v>
      </c>
      <c r="L174" s="127">
        <f t="shared" si="46"/>
        <v>0</v>
      </c>
      <c r="M174" s="127">
        <f t="shared" si="46"/>
        <v>0</v>
      </c>
      <c r="N174" s="127">
        <f t="shared" si="46"/>
        <v>0</v>
      </c>
      <c r="O174" s="127">
        <f t="shared" si="46"/>
        <v>0</v>
      </c>
      <c r="P174" s="127">
        <f t="shared" si="46"/>
        <v>0</v>
      </c>
      <c r="Q174" s="127">
        <f t="shared" si="46"/>
        <v>0</v>
      </c>
      <c r="R174" s="127">
        <f t="shared" si="46"/>
        <v>0</v>
      </c>
      <c r="S174" s="127">
        <f t="shared" si="46"/>
        <v>0</v>
      </c>
      <c r="T174" s="127">
        <f t="shared" si="46"/>
        <v>0</v>
      </c>
      <c r="U174" s="127">
        <f t="shared" si="46"/>
        <v>0</v>
      </c>
      <c r="V174" s="127">
        <f t="shared" si="46"/>
        <v>0</v>
      </c>
      <c r="W174" s="127">
        <f t="shared" si="46"/>
        <v>0</v>
      </c>
      <c r="X174" s="127">
        <f t="shared" si="46"/>
        <v>0</v>
      </c>
      <c r="Y174" s="127">
        <f t="shared" si="46"/>
        <v>0</v>
      </c>
      <c r="Z174" s="127">
        <f t="shared" si="46"/>
        <v>0</v>
      </c>
      <c r="AA174" s="127">
        <f t="shared" si="46"/>
        <v>0</v>
      </c>
      <c r="AB174" s="127">
        <f t="shared" si="46"/>
        <v>0</v>
      </c>
      <c r="AC174" s="127">
        <f t="shared" si="46"/>
        <v>0</v>
      </c>
      <c r="AD174" s="127">
        <f t="shared" si="46"/>
        <v>0</v>
      </c>
      <c r="AE174" s="127">
        <f t="shared" si="46"/>
        <v>0</v>
      </c>
      <c r="AF174" s="127">
        <f t="shared" si="46"/>
        <v>0</v>
      </c>
      <c r="AG174" s="127">
        <f t="shared" si="46"/>
        <v>0</v>
      </c>
      <c r="AH174" s="127">
        <f t="shared" si="46"/>
        <v>0</v>
      </c>
      <c r="AI174" s="127">
        <f t="shared" si="46"/>
        <v>0</v>
      </c>
      <c r="AJ174" s="127">
        <f t="shared" si="46"/>
        <v>0</v>
      </c>
      <c r="AK174" s="127">
        <f t="shared" si="46"/>
        <v>0</v>
      </c>
      <c r="AL174" s="127">
        <f t="shared" si="46"/>
        <v>0</v>
      </c>
      <c r="AM174" s="127">
        <f t="shared" si="46"/>
        <v>0</v>
      </c>
      <c r="AN174" s="127">
        <f t="shared" si="46"/>
        <v>0</v>
      </c>
      <c r="AO174" s="127">
        <f t="shared" si="46"/>
        <v>0</v>
      </c>
      <c r="AP174" s="127">
        <f t="shared" si="46"/>
        <v>0</v>
      </c>
      <c r="AQ174" s="127">
        <f t="shared" si="46"/>
        <v>0</v>
      </c>
    </row>
    <row r="175" spans="1:43" ht="15.75" customHeight="1">
      <c r="A175" s="125" t="s">
        <v>183</v>
      </c>
      <c r="B175" s="127"/>
      <c r="C175" s="127">
        <f>C173-C174</f>
        <v>0</v>
      </c>
      <c r="D175" s="127">
        <f>IF('Sources of Funds'!$F$39=D74,C176,D173-D174)</f>
        <v>0</v>
      </c>
      <c r="E175" s="127">
        <f>IF('Sources of Funds'!$F$39=E74,D176,E173-E174)</f>
        <v>0</v>
      </c>
      <c r="F175" s="127">
        <f>IF('Sources of Funds'!$F$39=F74,E176,F173-F174)</f>
        <v>0</v>
      </c>
      <c r="G175" s="127">
        <f>IF('Sources of Funds'!$F$39=G74,F176,G173-G174)</f>
        <v>0</v>
      </c>
      <c r="H175" s="127">
        <f>IF('Sources of Funds'!$F$39=H74,G176,H173-H174)</f>
        <v>0</v>
      </c>
      <c r="I175" s="127">
        <f>IF('Sources of Funds'!$F$39=I74,H176,I173-I174)</f>
        <v>0</v>
      </c>
      <c r="J175" s="127">
        <f>IF('Sources of Funds'!$F$39=J74,I176,J173-J174)</f>
        <v>0</v>
      </c>
      <c r="K175" s="127">
        <f>IF('Sources of Funds'!$F$39=K74,J176,K173-K174)</f>
        <v>0</v>
      </c>
      <c r="L175" s="127">
        <f>IF('Sources of Funds'!$F$39=L74,K176,L173-L174)</f>
        <v>0</v>
      </c>
      <c r="M175" s="127">
        <f>IF('Sources of Funds'!$F$39=M74,L176,M173-M174)</f>
        <v>0</v>
      </c>
      <c r="N175" s="127">
        <f>IF('Sources of Funds'!$F$39=N74,M176,N173-N174)</f>
        <v>0</v>
      </c>
      <c r="O175" s="127">
        <f>IF('Sources of Funds'!$F$39=O74,N176,O173-O174)</f>
        <v>0</v>
      </c>
      <c r="P175" s="127">
        <f>IF('Sources of Funds'!$F$39=P74,O176,P173-P174)</f>
        <v>0</v>
      </c>
      <c r="Q175" s="127">
        <f>IF('Sources of Funds'!$F$39=Q74,P176,Q173-Q174)</f>
        <v>0</v>
      </c>
      <c r="R175" s="127">
        <f>IF('Sources of Funds'!$F$39=R74,Q176,R173-R174)</f>
        <v>0</v>
      </c>
      <c r="S175" s="127">
        <f>IF('Sources of Funds'!$F$39=S74,R176,S173-S174)</f>
        <v>0</v>
      </c>
      <c r="T175" s="127">
        <f>IF('Sources of Funds'!$F$39=T74,S176,T173-T174)</f>
        <v>0</v>
      </c>
      <c r="U175" s="127">
        <f>IF('Sources of Funds'!$F$39=U74,T176,U173-U174)</f>
        <v>0</v>
      </c>
      <c r="V175" s="127">
        <f>IF('Sources of Funds'!$F$39=V74,U176,V173-V174)</f>
        <v>0</v>
      </c>
      <c r="W175" s="127">
        <f>IF('Sources of Funds'!$F$39=W74,V176,W173-W174)</f>
        <v>0</v>
      </c>
      <c r="X175" s="127">
        <f>IF('Sources of Funds'!$F$39=X74,W176,X173-X174)</f>
        <v>0</v>
      </c>
      <c r="Y175" s="127">
        <f>IF('Sources of Funds'!$F$39=Y74,X176,Y173-Y174)</f>
        <v>0</v>
      </c>
      <c r="Z175" s="127">
        <f>IF('Sources of Funds'!$F$39=Z74,Y176,Z173-Z174)</f>
        <v>0</v>
      </c>
      <c r="AA175" s="127">
        <f>IF('Sources of Funds'!$F$39=AA74,Z176,AA173-AA174)</f>
        <v>0</v>
      </c>
      <c r="AB175" s="127">
        <f>IF('Sources of Funds'!$F$39=AB74,AA176,AB173-AB174)</f>
        <v>0</v>
      </c>
      <c r="AC175" s="127">
        <f>IF('Sources of Funds'!$F$39=AC74,AB176,AC173-AC174)</f>
        <v>0</v>
      </c>
      <c r="AD175" s="127">
        <f>IF('Sources of Funds'!$F$39=AD74,AC176,AD173-AD174)</f>
        <v>0</v>
      </c>
      <c r="AE175" s="127">
        <f>IF('Sources of Funds'!$F$39=AE74,AD176,AE173-AE174)</f>
        <v>0</v>
      </c>
      <c r="AF175" s="127">
        <f>IF('Sources of Funds'!$F$39=AF74,AE176,AF173-AF174)</f>
        <v>0</v>
      </c>
      <c r="AG175" s="127">
        <f>IF('Sources of Funds'!$F$39=AG74,AF176,AG173-AG174)</f>
        <v>0</v>
      </c>
      <c r="AH175" s="127">
        <f>IF('Sources of Funds'!$F$39=AH74,AG176,AH173-AH174)</f>
        <v>0</v>
      </c>
      <c r="AI175" s="127">
        <f>IF('Sources of Funds'!$F$39=AI74,AH176,AI173-AI174)</f>
        <v>0</v>
      </c>
      <c r="AJ175" s="127">
        <f>IF('Sources of Funds'!$F$39=AJ74,AI176,AJ173-AJ174)</f>
        <v>0</v>
      </c>
      <c r="AK175" s="127">
        <f>IF('Sources of Funds'!$F$39=AK74,AJ176,AK173-AK174)</f>
        <v>0</v>
      </c>
      <c r="AL175" s="127">
        <f>IF('Sources of Funds'!$F$39=AL74,AK176,AL173-AL174)</f>
        <v>0</v>
      </c>
      <c r="AM175" s="127">
        <f>IF('Sources of Funds'!$F$39=AM74,AL176,AM173-AM174)</f>
        <v>0</v>
      </c>
      <c r="AN175" s="127">
        <f>IF('Sources of Funds'!$F$39=AN74,AM176,AN173-AN174)</f>
        <v>0</v>
      </c>
      <c r="AO175" s="127">
        <f>IF('Sources of Funds'!$F$39=AO74,AN176,AO173-AO174)</f>
        <v>0</v>
      </c>
      <c r="AP175" s="127">
        <f>IF('Sources of Funds'!$F$39=AP74,AO176,AP173-AP174)</f>
        <v>0</v>
      </c>
      <c r="AQ175" s="127">
        <f>IF('Sources of Funds'!$F$39=AQ74,AP176,AQ173-AQ174)</f>
        <v>0</v>
      </c>
    </row>
    <row r="176" spans="1:43" ht="15.75" customHeight="1">
      <c r="A176" s="125" t="s">
        <v>184</v>
      </c>
      <c r="B176" s="127"/>
      <c r="C176" s="127">
        <f>B172-C175</f>
        <v>0</v>
      </c>
      <c r="D176" s="127">
        <f t="shared" ref="D176:AQ176" si="47">C176-D175</f>
        <v>0</v>
      </c>
      <c r="E176" s="127">
        <f t="shared" si="47"/>
        <v>0</v>
      </c>
      <c r="F176" s="127">
        <f t="shared" si="47"/>
        <v>0</v>
      </c>
      <c r="G176" s="127">
        <f t="shared" si="47"/>
        <v>0</v>
      </c>
      <c r="H176" s="127">
        <f t="shared" si="47"/>
        <v>0</v>
      </c>
      <c r="I176" s="127">
        <f t="shared" si="47"/>
        <v>0</v>
      </c>
      <c r="J176" s="127">
        <f t="shared" si="47"/>
        <v>0</v>
      </c>
      <c r="K176" s="127">
        <f t="shared" si="47"/>
        <v>0</v>
      </c>
      <c r="L176" s="127">
        <f t="shared" si="47"/>
        <v>0</v>
      </c>
      <c r="M176" s="127">
        <f t="shared" si="47"/>
        <v>0</v>
      </c>
      <c r="N176" s="127">
        <f t="shared" si="47"/>
        <v>0</v>
      </c>
      <c r="O176" s="127">
        <f t="shared" si="47"/>
        <v>0</v>
      </c>
      <c r="P176" s="127">
        <f t="shared" si="47"/>
        <v>0</v>
      </c>
      <c r="Q176" s="127">
        <f t="shared" si="47"/>
        <v>0</v>
      </c>
      <c r="R176" s="127">
        <f t="shared" si="47"/>
        <v>0</v>
      </c>
      <c r="S176" s="127">
        <f t="shared" si="47"/>
        <v>0</v>
      </c>
      <c r="T176" s="127">
        <f t="shared" si="47"/>
        <v>0</v>
      </c>
      <c r="U176" s="127">
        <f t="shared" si="47"/>
        <v>0</v>
      </c>
      <c r="V176" s="127">
        <f t="shared" si="47"/>
        <v>0</v>
      </c>
      <c r="W176" s="127">
        <f t="shared" si="47"/>
        <v>0</v>
      </c>
      <c r="X176" s="127">
        <f t="shared" si="47"/>
        <v>0</v>
      </c>
      <c r="Y176" s="127">
        <f t="shared" si="47"/>
        <v>0</v>
      </c>
      <c r="Z176" s="127">
        <f t="shared" si="47"/>
        <v>0</v>
      </c>
      <c r="AA176" s="127">
        <f t="shared" si="47"/>
        <v>0</v>
      </c>
      <c r="AB176" s="127">
        <f t="shared" si="47"/>
        <v>0</v>
      </c>
      <c r="AC176" s="127">
        <f t="shared" si="47"/>
        <v>0</v>
      </c>
      <c r="AD176" s="127">
        <f t="shared" si="47"/>
        <v>0</v>
      </c>
      <c r="AE176" s="127">
        <f t="shared" si="47"/>
        <v>0</v>
      </c>
      <c r="AF176" s="127">
        <f t="shared" si="47"/>
        <v>0</v>
      </c>
      <c r="AG176" s="127">
        <f t="shared" si="47"/>
        <v>0</v>
      </c>
      <c r="AH176" s="127">
        <f t="shared" si="47"/>
        <v>0</v>
      </c>
      <c r="AI176" s="127">
        <f t="shared" si="47"/>
        <v>0</v>
      </c>
      <c r="AJ176" s="127">
        <f t="shared" si="47"/>
        <v>0</v>
      </c>
      <c r="AK176" s="127">
        <f t="shared" si="47"/>
        <v>0</v>
      </c>
      <c r="AL176" s="127">
        <f t="shared" si="47"/>
        <v>0</v>
      </c>
      <c r="AM176" s="127">
        <f t="shared" si="47"/>
        <v>0</v>
      </c>
      <c r="AN176" s="127">
        <f t="shared" si="47"/>
        <v>0</v>
      </c>
      <c r="AO176" s="127">
        <f t="shared" si="47"/>
        <v>0</v>
      </c>
      <c r="AP176" s="127">
        <f t="shared" si="47"/>
        <v>0</v>
      </c>
      <c r="AQ176" s="127">
        <f t="shared" si="47"/>
        <v>0</v>
      </c>
    </row>
    <row r="177" spans="1:43" ht="15.75" customHeight="1">
      <c r="A177" s="125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  <c r="AC177" s="127"/>
      <c r="AD177" s="127"/>
      <c r="AE177" s="127"/>
      <c r="AF177" s="127"/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5.75" customHeight="1">
      <c r="A178" s="149" t="s">
        <v>189</v>
      </c>
      <c r="B178" s="119" t="s">
        <v>116</v>
      </c>
      <c r="C178" s="119" t="s">
        <v>116</v>
      </c>
      <c r="D178" s="119" t="s">
        <v>116</v>
      </c>
      <c r="E178" s="119" t="s">
        <v>116</v>
      </c>
      <c r="F178" s="119" t="s">
        <v>116</v>
      </c>
      <c r="G178" s="119" t="s">
        <v>116</v>
      </c>
      <c r="H178" s="119" t="s">
        <v>116</v>
      </c>
      <c r="I178" s="119" t="s">
        <v>116</v>
      </c>
      <c r="J178" s="119" t="s">
        <v>116</v>
      </c>
      <c r="K178" s="119" t="s">
        <v>116</v>
      </c>
      <c r="L178" s="119" t="s">
        <v>116</v>
      </c>
      <c r="M178" s="119" t="s">
        <v>116</v>
      </c>
      <c r="N178" s="119" t="s">
        <v>116</v>
      </c>
      <c r="O178" s="119" t="s">
        <v>116</v>
      </c>
      <c r="P178" s="119" t="s">
        <v>116</v>
      </c>
      <c r="Q178" s="119" t="s">
        <v>116</v>
      </c>
      <c r="R178" s="119" t="s">
        <v>116</v>
      </c>
      <c r="S178" s="119" t="s">
        <v>116</v>
      </c>
      <c r="T178" s="119" t="s">
        <v>116</v>
      </c>
      <c r="U178" s="119" t="s">
        <v>116</v>
      </c>
      <c r="V178" s="119" t="s">
        <v>116</v>
      </c>
      <c r="W178" s="119" t="s">
        <v>116</v>
      </c>
      <c r="X178" s="119" t="s">
        <v>116</v>
      </c>
      <c r="Y178" s="119" t="s">
        <v>116</v>
      </c>
      <c r="Z178" s="119" t="s">
        <v>116</v>
      </c>
      <c r="AA178" s="119" t="s">
        <v>116</v>
      </c>
      <c r="AB178" s="119" t="s">
        <v>116</v>
      </c>
      <c r="AC178" s="119" t="s">
        <v>116</v>
      </c>
      <c r="AD178" s="119" t="s">
        <v>116</v>
      </c>
      <c r="AE178" s="119" t="s">
        <v>116</v>
      </c>
      <c r="AF178" s="119" t="s">
        <v>116</v>
      </c>
      <c r="AG178" s="119" t="s">
        <v>116</v>
      </c>
      <c r="AH178" s="119" t="s">
        <v>116</v>
      </c>
      <c r="AI178" s="119" t="s">
        <v>116</v>
      </c>
      <c r="AJ178" s="119" t="s">
        <v>116</v>
      </c>
      <c r="AK178" s="119" t="s">
        <v>116</v>
      </c>
      <c r="AL178" s="119" t="s">
        <v>116</v>
      </c>
      <c r="AM178" s="119" t="s">
        <v>116</v>
      </c>
      <c r="AN178" s="119" t="s">
        <v>116</v>
      </c>
      <c r="AO178" s="119" t="s">
        <v>116</v>
      </c>
      <c r="AP178" s="119" t="s">
        <v>116</v>
      </c>
      <c r="AQ178" s="119" t="s">
        <v>116</v>
      </c>
    </row>
    <row r="179" spans="1:43" ht="15.75" customHeight="1">
      <c r="A179" s="121" t="s">
        <v>190</v>
      </c>
      <c r="B179" s="135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</row>
    <row r="180" spans="1:43" ht="15.75" customHeight="1">
      <c r="A180" s="127" t="s">
        <v>180</v>
      </c>
      <c r="B180" s="127">
        <f>'Sources of Funds'!C41</f>
        <v>0</v>
      </c>
      <c r="C180" s="127">
        <f t="shared" ref="C180:AQ180" si="48">B180</f>
        <v>0</v>
      </c>
      <c r="D180" s="127">
        <f t="shared" si="48"/>
        <v>0</v>
      </c>
      <c r="E180" s="127">
        <f t="shared" si="48"/>
        <v>0</v>
      </c>
      <c r="F180" s="127">
        <f t="shared" si="48"/>
        <v>0</v>
      </c>
      <c r="G180" s="127">
        <f t="shared" si="48"/>
        <v>0</v>
      </c>
      <c r="H180" s="127">
        <f t="shared" si="48"/>
        <v>0</v>
      </c>
      <c r="I180" s="127">
        <f t="shared" si="48"/>
        <v>0</v>
      </c>
      <c r="J180" s="127">
        <f t="shared" si="48"/>
        <v>0</v>
      </c>
      <c r="K180" s="127">
        <f t="shared" si="48"/>
        <v>0</v>
      </c>
      <c r="L180" s="127">
        <f t="shared" si="48"/>
        <v>0</v>
      </c>
      <c r="M180" s="127">
        <f t="shared" si="48"/>
        <v>0</v>
      </c>
      <c r="N180" s="127">
        <f t="shared" si="48"/>
        <v>0</v>
      </c>
      <c r="O180" s="127">
        <f t="shared" si="48"/>
        <v>0</v>
      </c>
      <c r="P180" s="127">
        <f t="shared" si="48"/>
        <v>0</v>
      </c>
      <c r="Q180" s="127">
        <f t="shared" si="48"/>
        <v>0</v>
      </c>
      <c r="R180" s="127">
        <f t="shared" si="48"/>
        <v>0</v>
      </c>
      <c r="S180" s="127">
        <f t="shared" si="48"/>
        <v>0</v>
      </c>
      <c r="T180" s="127">
        <f t="shared" si="48"/>
        <v>0</v>
      </c>
      <c r="U180" s="127">
        <f t="shared" si="48"/>
        <v>0</v>
      </c>
      <c r="V180" s="127">
        <f t="shared" si="48"/>
        <v>0</v>
      </c>
      <c r="W180" s="127">
        <f t="shared" si="48"/>
        <v>0</v>
      </c>
      <c r="X180" s="127">
        <f t="shared" si="48"/>
        <v>0</v>
      </c>
      <c r="Y180" s="127">
        <f t="shared" si="48"/>
        <v>0</v>
      </c>
      <c r="Z180" s="127">
        <f t="shared" si="48"/>
        <v>0</v>
      </c>
      <c r="AA180" s="127">
        <f t="shared" si="48"/>
        <v>0</v>
      </c>
      <c r="AB180" s="127">
        <f t="shared" si="48"/>
        <v>0</v>
      </c>
      <c r="AC180" s="127">
        <f t="shared" si="48"/>
        <v>0</v>
      </c>
      <c r="AD180" s="127">
        <f t="shared" si="48"/>
        <v>0</v>
      </c>
      <c r="AE180" s="127">
        <f t="shared" si="48"/>
        <v>0</v>
      </c>
      <c r="AF180" s="127">
        <f t="shared" si="48"/>
        <v>0</v>
      </c>
      <c r="AG180" s="127">
        <f t="shared" si="48"/>
        <v>0</v>
      </c>
      <c r="AH180" s="127">
        <f t="shared" si="48"/>
        <v>0</v>
      </c>
      <c r="AI180" s="127">
        <f t="shared" si="48"/>
        <v>0</v>
      </c>
      <c r="AJ180" s="127">
        <f t="shared" si="48"/>
        <v>0</v>
      </c>
      <c r="AK180" s="127">
        <f t="shared" si="48"/>
        <v>0</v>
      </c>
      <c r="AL180" s="127">
        <f t="shared" si="48"/>
        <v>0</v>
      </c>
      <c r="AM180" s="127">
        <f t="shared" si="48"/>
        <v>0</v>
      </c>
      <c r="AN180" s="127">
        <f t="shared" si="48"/>
        <v>0</v>
      </c>
      <c r="AO180" s="127">
        <f t="shared" si="48"/>
        <v>0</v>
      </c>
      <c r="AP180" s="127">
        <f t="shared" si="48"/>
        <v>0</v>
      </c>
      <c r="AQ180" s="127">
        <f t="shared" si="48"/>
        <v>0</v>
      </c>
    </row>
    <row r="181" spans="1:43" ht="15.75" customHeight="1">
      <c r="A181" s="127" t="s">
        <v>191</v>
      </c>
      <c r="B181" s="135">
        <f>'Sources of Funds'!D41</f>
        <v>0</v>
      </c>
      <c r="C181" s="127">
        <f>IF('Sources of Funds'!$G$41&lt;=C146,'Sources of Funds'!$C$41*'Sources of Funds'!$D$41,0)</f>
        <v>0</v>
      </c>
      <c r="D181" s="127">
        <f>IF('Sources of Funds'!$G$41&lt;=D146,'Sources of Funds'!$C$41*'Sources of Funds'!$D$41,0)</f>
        <v>0</v>
      </c>
      <c r="E181" s="127">
        <f>IF('Sources of Funds'!$G$41&lt;=E146,'Sources of Funds'!$C$41*'Sources of Funds'!$D$41,0)</f>
        <v>0</v>
      </c>
      <c r="F181" s="127">
        <f>IF('Sources of Funds'!$G$41&lt;=F146,'Sources of Funds'!$C$41*'Sources of Funds'!$D$41,0)</f>
        <v>0</v>
      </c>
      <c r="G181" s="127">
        <f>IF('Sources of Funds'!$G$41&lt;=G146,'Sources of Funds'!$C$41*'Sources of Funds'!$D$41,0)</f>
        <v>0</v>
      </c>
      <c r="H181" s="127">
        <f>IF('Sources of Funds'!$G$41&lt;=H146,'Sources of Funds'!$C$41*'Sources of Funds'!$D$41,0)</f>
        <v>0</v>
      </c>
      <c r="I181" s="127">
        <f>IF('Sources of Funds'!$G$41&lt;=I146,'Sources of Funds'!$C$41*'Sources of Funds'!$D$41,0)</f>
        <v>0</v>
      </c>
      <c r="J181" s="127">
        <f>IF('Sources of Funds'!$G$41&lt;=J146,'Sources of Funds'!$C$41*'Sources of Funds'!$D$41,0)</f>
        <v>0</v>
      </c>
      <c r="K181" s="127">
        <f>IF('Sources of Funds'!$G$41&lt;=K146,'Sources of Funds'!$C$41*'Sources of Funds'!$D$41,0)</f>
        <v>0</v>
      </c>
      <c r="L181" s="127">
        <f>IF('Sources of Funds'!$G$41&lt;=L146,'Sources of Funds'!$C$41*'Sources of Funds'!$D$41,0)</f>
        <v>0</v>
      </c>
      <c r="M181" s="127">
        <f>IF('Sources of Funds'!$G$41&lt;=M146,'Sources of Funds'!$C$41*'Sources of Funds'!$D$41,0)</f>
        <v>0</v>
      </c>
      <c r="N181" s="127">
        <f>IF('Sources of Funds'!$G$41&lt;=N146,'Sources of Funds'!$C$41*'Sources of Funds'!$D$41,0)</f>
        <v>0</v>
      </c>
      <c r="O181" s="127">
        <f>IF('Sources of Funds'!$G$41&lt;=O146,'Sources of Funds'!$C$41*'Sources of Funds'!$D$41,0)</f>
        <v>0</v>
      </c>
      <c r="P181" s="127">
        <f>IF('Sources of Funds'!$G$41&lt;=P146,'Sources of Funds'!$C$41*'Sources of Funds'!$D$41,0)</f>
        <v>0</v>
      </c>
      <c r="Q181" s="127">
        <f>IF('Sources of Funds'!$G$41&lt;=Q146,'Sources of Funds'!$C$41*'Sources of Funds'!$D$41,0)</f>
        <v>0</v>
      </c>
      <c r="R181" s="127">
        <f>IF('Sources of Funds'!$G$41&lt;=R146,'Sources of Funds'!$C$41*'Sources of Funds'!$D$41,0)</f>
        <v>0</v>
      </c>
      <c r="S181" s="127">
        <f>IF('Sources of Funds'!$G$41&lt;=S146,'Sources of Funds'!$C$41*'Sources of Funds'!$D$41,0)</f>
        <v>0</v>
      </c>
      <c r="T181" s="127">
        <f>IF('Sources of Funds'!$G$41&lt;=T146,'Sources of Funds'!$C$41*'Sources of Funds'!$D$41,0)</f>
        <v>0</v>
      </c>
      <c r="U181" s="127">
        <f>IF('Sources of Funds'!$G$41&lt;=U146,'Sources of Funds'!$C$41*'Sources of Funds'!$D$41,0)</f>
        <v>0</v>
      </c>
      <c r="V181" s="127">
        <f>IF('Sources of Funds'!$G$41&lt;=V146,'Sources of Funds'!$C$41*'Sources of Funds'!$D$41,0)</f>
        <v>0</v>
      </c>
      <c r="W181" s="127">
        <f>IF('Sources of Funds'!$G$41&lt;=W146,'Sources of Funds'!$C$41*'Sources of Funds'!$D$41,0)</f>
        <v>0</v>
      </c>
      <c r="X181" s="127">
        <f>IF('Sources of Funds'!$G$41&lt;=X146,'Sources of Funds'!$C$41*'Sources of Funds'!$D$41,0)</f>
        <v>0</v>
      </c>
      <c r="Y181" s="127">
        <f>IF('Sources of Funds'!$G$41&lt;=Y146,'Sources of Funds'!$C$41*'Sources of Funds'!$D$41,0)</f>
        <v>0</v>
      </c>
      <c r="Z181" s="127">
        <f>IF('Sources of Funds'!$G$41&lt;=Z146,'Sources of Funds'!$C$41*'Sources of Funds'!$D$41,0)</f>
        <v>0</v>
      </c>
      <c r="AA181" s="127">
        <f>IF('Sources of Funds'!$G$41&lt;=AA146,'Sources of Funds'!$C$41*'Sources of Funds'!$D$41,0)</f>
        <v>0</v>
      </c>
      <c r="AB181" s="127">
        <f>IF('Sources of Funds'!$G$41&lt;=AB146,'Sources of Funds'!$C$41*'Sources of Funds'!$D$41,0)</f>
        <v>0</v>
      </c>
      <c r="AC181" s="127">
        <f>IF('Sources of Funds'!$G$41&lt;=AC146,'Sources of Funds'!$C$41*'Sources of Funds'!$D$41,0)</f>
        <v>0</v>
      </c>
      <c r="AD181" s="127">
        <f>IF('Sources of Funds'!$G$41&lt;=AD146,'Sources of Funds'!$C$41*'Sources of Funds'!$D$41,0)</f>
        <v>0</v>
      </c>
      <c r="AE181" s="127">
        <f>IF('Sources of Funds'!$G$41&lt;=AE146,'Sources of Funds'!$C$41*'Sources of Funds'!$D$41,0)</f>
        <v>0</v>
      </c>
      <c r="AF181" s="127">
        <f>IF('Sources of Funds'!$G$41&lt;=AF146,'Sources of Funds'!$C$41*'Sources of Funds'!$D$41,0)</f>
        <v>0</v>
      </c>
      <c r="AG181" s="127">
        <f>IF('Sources of Funds'!$G$41&lt;=AG146,'Sources of Funds'!$C$41*'Sources of Funds'!$D$41,0)</f>
        <v>0</v>
      </c>
      <c r="AH181" s="127">
        <f>IF('Sources of Funds'!$G$41&lt;=AH146,'Sources of Funds'!$C$41*'Sources of Funds'!$D$41,0)</f>
        <v>0</v>
      </c>
      <c r="AI181" s="127">
        <f>IF('Sources of Funds'!$G$41&lt;=AI146,'Sources of Funds'!$C$41*'Sources of Funds'!$D$41,0)</f>
        <v>0</v>
      </c>
      <c r="AJ181" s="127">
        <f>IF('Sources of Funds'!$G$41&lt;=AJ146,'Sources of Funds'!$C$41*'Sources of Funds'!$D$41,0)</f>
        <v>0</v>
      </c>
      <c r="AK181" s="127">
        <f>IF('Sources of Funds'!$G$41&lt;=AK146,'Sources of Funds'!$C$41*'Sources of Funds'!$D$41,0)</f>
        <v>0</v>
      </c>
      <c r="AL181" s="127">
        <f>IF('Sources of Funds'!$G$41&lt;=AL146,'Sources of Funds'!$C$41*'Sources of Funds'!$D$41,0)</f>
        <v>0</v>
      </c>
      <c r="AM181" s="127">
        <f>IF('Sources of Funds'!$G$41&lt;=AM146,'Sources of Funds'!$C$41*'Sources of Funds'!$D$41,0)</f>
        <v>0</v>
      </c>
      <c r="AN181" s="127">
        <f>IF('Sources of Funds'!$G$41&lt;=AN146,'Sources of Funds'!$C$41*'Sources of Funds'!$D$41,0)</f>
        <v>0</v>
      </c>
      <c r="AO181" s="127">
        <f>IF('Sources of Funds'!$G$41&lt;=AO146,'Sources of Funds'!$C$41*'Sources of Funds'!$D$41,0)</f>
        <v>0</v>
      </c>
      <c r="AP181" s="127">
        <f>IF('Sources of Funds'!$G$41&lt;=AP146,'Sources of Funds'!$C$41*'Sources of Funds'!$D$41,0)</f>
        <v>0</v>
      </c>
      <c r="AQ181" s="127">
        <f>IF('Sources of Funds'!$G$41&lt;=AQ146,'Sources of Funds'!$C$41*'Sources of Funds'!$D$41,0)</f>
        <v>0</v>
      </c>
    </row>
    <row r="182" spans="1:43" ht="15.75" customHeight="1">
      <c r="A182" s="125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  <c r="AC182" s="127"/>
      <c r="AD182" s="127"/>
      <c r="AE182" s="127"/>
      <c r="AF182" s="127"/>
      <c r="AG182" s="127"/>
      <c r="AH182" s="127"/>
      <c r="AI182" s="127"/>
      <c r="AJ182" s="127"/>
      <c r="AK182" s="127"/>
      <c r="AL182" s="127"/>
      <c r="AM182" s="127"/>
      <c r="AN182" s="127"/>
      <c r="AO182" s="127"/>
      <c r="AP182" s="127"/>
      <c r="AQ182" s="127"/>
    </row>
    <row r="183" spans="1:43" ht="15.75" customHeight="1">
      <c r="A183" s="149" t="s">
        <v>189</v>
      </c>
      <c r="B183" s="119" t="s">
        <v>116</v>
      </c>
      <c r="C183" s="119" t="s">
        <v>116</v>
      </c>
      <c r="D183" s="119" t="s">
        <v>116</v>
      </c>
      <c r="E183" s="119" t="s">
        <v>116</v>
      </c>
      <c r="F183" s="119" t="s">
        <v>116</v>
      </c>
      <c r="G183" s="119" t="s">
        <v>116</v>
      </c>
      <c r="H183" s="119" t="s">
        <v>116</v>
      </c>
      <c r="I183" s="119" t="s">
        <v>116</v>
      </c>
      <c r="J183" s="119" t="s">
        <v>116</v>
      </c>
      <c r="K183" s="119" t="s">
        <v>116</v>
      </c>
      <c r="L183" s="119" t="s">
        <v>116</v>
      </c>
      <c r="M183" s="119" t="s">
        <v>116</v>
      </c>
      <c r="N183" s="119" t="s">
        <v>116</v>
      </c>
      <c r="O183" s="119" t="s">
        <v>116</v>
      </c>
      <c r="P183" s="119" t="s">
        <v>116</v>
      </c>
      <c r="Q183" s="119" t="s">
        <v>116</v>
      </c>
      <c r="R183" s="119" t="s">
        <v>116</v>
      </c>
      <c r="S183" s="119" t="s">
        <v>116</v>
      </c>
      <c r="T183" s="119" t="s">
        <v>116</v>
      </c>
      <c r="U183" s="119" t="s">
        <v>116</v>
      </c>
      <c r="V183" s="119" t="s">
        <v>116</v>
      </c>
      <c r="W183" s="119" t="s">
        <v>116</v>
      </c>
      <c r="X183" s="119" t="s">
        <v>116</v>
      </c>
      <c r="Y183" s="119" t="s">
        <v>116</v>
      </c>
      <c r="Z183" s="119" t="s">
        <v>116</v>
      </c>
      <c r="AA183" s="119" t="s">
        <v>116</v>
      </c>
      <c r="AB183" s="119" t="s">
        <v>116</v>
      </c>
      <c r="AC183" s="119" t="s">
        <v>116</v>
      </c>
      <c r="AD183" s="119" t="s">
        <v>116</v>
      </c>
      <c r="AE183" s="119" t="s">
        <v>116</v>
      </c>
      <c r="AF183" s="119" t="s">
        <v>116</v>
      </c>
      <c r="AG183" s="119" t="s">
        <v>116</v>
      </c>
      <c r="AH183" s="119" t="s">
        <v>116</v>
      </c>
      <c r="AI183" s="119" t="s">
        <v>116</v>
      </c>
      <c r="AJ183" s="119" t="s">
        <v>116</v>
      </c>
      <c r="AK183" s="119" t="s">
        <v>116</v>
      </c>
      <c r="AL183" s="119" t="s">
        <v>116</v>
      </c>
      <c r="AM183" s="119" t="s">
        <v>116</v>
      </c>
      <c r="AN183" s="119" t="s">
        <v>116</v>
      </c>
      <c r="AO183" s="119" t="s">
        <v>116</v>
      </c>
      <c r="AP183" s="119" t="s">
        <v>116</v>
      </c>
      <c r="AQ183" s="119" t="s">
        <v>116</v>
      </c>
    </row>
    <row r="184" spans="1:43" ht="15.75" customHeight="1">
      <c r="A184" s="121" t="s">
        <v>192</v>
      </c>
      <c r="B184" s="135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</row>
    <row r="185" spans="1:43" ht="15.75" customHeight="1">
      <c r="A185" s="127" t="s">
        <v>180</v>
      </c>
      <c r="B185" s="127">
        <f>'Sources of Funds'!C42</f>
        <v>0</v>
      </c>
      <c r="C185" s="127">
        <f t="shared" ref="C185:AQ185" si="49">B185</f>
        <v>0</v>
      </c>
      <c r="D185" s="127">
        <f t="shared" si="49"/>
        <v>0</v>
      </c>
      <c r="E185" s="127">
        <f t="shared" si="49"/>
        <v>0</v>
      </c>
      <c r="F185" s="127">
        <f t="shared" si="49"/>
        <v>0</v>
      </c>
      <c r="G185" s="127">
        <f t="shared" si="49"/>
        <v>0</v>
      </c>
      <c r="H185" s="127">
        <f t="shared" si="49"/>
        <v>0</v>
      </c>
      <c r="I185" s="127">
        <f t="shared" si="49"/>
        <v>0</v>
      </c>
      <c r="J185" s="127">
        <f t="shared" si="49"/>
        <v>0</v>
      </c>
      <c r="K185" s="127">
        <f t="shared" si="49"/>
        <v>0</v>
      </c>
      <c r="L185" s="127">
        <f t="shared" si="49"/>
        <v>0</v>
      </c>
      <c r="M185" s="127">
        <f t="shared" si="49"/>
        <v>0</v>
      </c>
      <c r="N185" s="127">
        <f t="shared" si="49"/>
        <v>0</v>
      </c>
      <c r="O185" s="127">
        <f t="shared" si="49"/>
        <v>0</v>
      </c>
      <c r="P185" s="127">
        <f t="shared" si="49"/>
        <v>0</v>
      </c>
      <c r="Q185" s="127">
        <f t="shared" si="49"/>
        <v>0</v>
      </c>
      <c r="R185" s="127">
        <f t="shared" si="49"/>
        <v>0</v>
      </c>
      <c r="S185" s="127">
        <f t="shared" si="49"/>
        <v>0</v>
      </c>
      <c r="T185" s="127">
        <f t="shared" si="49"/>
        <v>0</v>
      </c>
      <c r="U185" s="127">
        <f t="shared" si="49"/>
        <v>0</v>
      </c>
      <c r="V185" s="127">
        <f t="shared" si="49"/>
        <v>0</v>
      </c>
      <c r="W185" s="127">
        <f t="shared" si="49"/>
        <v>0</v>
      </c>
      <c r="X185" s="127">
        <f t="shared" si="49"/>
        <v>0</v>
      </c>
      <c r="Y185" s="127">
        <f t="shared" si="49"/>
        <v>0</v>
      </c>
      <c r="Z185" s="127">
        <f t="shared" si="49"/>
        <v>0</v>
      </c>
      <c r="AA185" s="127">
        <f t="shared" si="49"/>
        <v>0</v>
      </c>
      <c r="AB185" s="127">
        <f t="shared" si="49"/>
        <v>0</v>
      </c>
      <c r="AC185" s="127">
        <f t="shared" si="49"/>
        <v>0</v>
      </c>
      <c r="AD185" s="127">
        <f t="shared" si="49"/>
        <v>0</v>
      </c>
      <c r="AE185" s="127">
        <f t="shared" si="49"/>
        <v>0</v>
      </c>
      <c r="AF185" s="127">
        <f t="shared" si="49"/>
        <v>0</v>
      </c>
      <c r="AG185" s="127">
        <f t="shared" si="49"/>
        <v>0</v>
      </c>
      <c r="AH185" s="127">
        <f t="shared" si="49"/>
        <v>0</v>
      </c>
      <c r="AI185" s="127">
        <f t="shared" si="49"/>
        <v>0</v>
      </c>
      <c r="AJ185" s="127">
        <f t="shared" si="49"/>
        <v>0</v>
      </c>
      <c r="AK185" s="127">
        <f t="shared" si="49"/>
        <v>0</v>
      </c>
      <c r="AL185" s="127">
        <f t="shared" si="49"/>
        <v>0</v>
      </c>
      <c r="AM185" s="127">
        <f t="shared" si="49"/>
        <v>0</v>
      </c>
      <c r="AN185" s="127">
        <f t="shared" si="49"/>
        <v>0</v>
      </c>
      <c r="AO185" s="127">
        <f t="shared" si="49"/>
        <v>0</v>
      </c>
      <c r="AP185" s="127">
        <f t="shared" si="49"/>
        <v>0</v>
      </c>
      <c r="AQ185" s="127">
        <f t="shared" si="49"/>
        <v>0</v>
      </c>
    </row>
    <row r="186" spans="1:43" ht="15.75" customHeight="1">
      <c r="A186" s="127" t="s">
        <v>191</v>
      </c>
      <c r="B186" s="135">
        <f>'Sources of Funds'!D42</f>
        <v>0</v>
      </c>
      <c r="C186" s="127">
        <f>IF('Sources of Funds'!$G$42&lt;=C158,'Sources of Funds'!$C$42*'Sources of Funds'!$D$42,0)</f>
        <v>0</v>
      </c>
      <c r="D186" s="127">
        <f>IF('Sources of Funds'!$G$42&lt;=D158,'Sources of Funds'!$C$42*'Sources of Funds'!$D$42,0)</f>
        <v>0</v>
      </c>
      <c r="E186" s="127">
        <f>IF('Sources of Funds'!$G$42&lt;=E158,'Sources of Funds'!$C$42*'Sources of Funds'!$D$42,0)</f>
        <v>0</v>
      </c>
      <c r="F186" s="127">
        <f>IF('Sources of Funds'!$G$42&lt;=F158,'Sources of Funds'!$C$42*'Sources of Funds'!$D$42,0)</f>
        <v>0</v>
      </c>
      <c r="G186" s="127">
        <f>IF('Sources of Funds'!$G$42&lt;=G158,'Sources of Funds'!$C$42*'Sources of Funds'!$D$42,0)</f>
        <v>0</v>
      </c>
      <c r="H186" s="127">
        <f>IF('Sources of Funds'!$G$42&lt;=H158,'Sources of Funds'!$C$42*'Sources of Funds'!$D$42,0)</f>
        <v>0</v>
      </c>
      <c r="I186" s="127">
        <f>IF('Sources of Funds'!$G$42&lt;=I158,'Sources of Funds'!$C$42*'Sources of Funds'!$D$42,0)</f>
        <v>0</v>
      </c>
      <c r="J186" s="127">
        <f>IF('Sources of Funds'!$G$42&lt;=J158,'Sources of Funds'!$C$42*'Sources of Funds'!$D$42,0)</f>
        <v>0</v>
      </c>
      <c r="K186" s="127">
        <f>IF('Sources of Funds'!$G$42&lt;=K158,'Sources of Funds'!$C$42*'Sources of Funds'!$D$42,0)</f>
        <v>0</v>
      </c>
      <c r="L186" s="127">
        <f>IF('Sources of Funds'!$G$42&lt;=L158,'Sources of Funds'!$C$42*'Sources of Funds'!$D$42,0)</f>
        <v>0</v>
      </c>
      <c r="M186" s="127">
        <f>IF('Sources of Funds'!$G$42&lt;=M158,'Sources of Funds'!$C$42*'Sources of Funds'!$D$42,0)</f>
        <v>0</v>
      </c>
      <c r="N186" s="127">
        <f>IF('Sources of Funds'!$G$42&lt;=N158,'Sources of Funds'!$C$42*'Sources of Funds'!$D$42,0)</f>
        <v>0</v>
      </c>
      <c r="O186" s="127">
        <f>IF('Sources of Funds'!$G$42&lt;=O158,'Sources of Funds'!$C$42*'Sources of Funds'!$D$42,0)</f>
        <v>0</v>
      </c>
      <c r="P186" s="127">
        <f>IF('Sources of Funds'!$G$42&lt;=P158,'Sources of Funds'!$C$42*'Sources of Funds'!$D$42,0)</f>
        <v>0</v>
      </c>
      <c r="Q186" s="127">
        <f>IF('Sources of Funds'!$G$42&lt;=Q158,'Sources of Funds'!$C$42*'Sources of Funds'!$D$42,0)</f>
        <v>0</v>
      </c>
      <c r="R186" s="127">
        <f>IF('Sources of Funds'!$G$42&lt;=R158,'Sources of Funds'!$C$42*'Sources of Funds'!$D$42,0)</f>
        <v>0</v>
      </c>
      <c r="S186" s="127">
        <f>IF('Sources of Funds'!$G$42&lt;=S158,'Sources of Funds'!$C$42*'Sources of Funds'!$D$42,0)</f>
        <v>0</v>
      </c>
      <c r="T186" s="127">
        <f>IF('Sources of Funds'!$G$42&lt;=T158,'Sources of Funds'!$C$42*'Sources of Funds'!$D$42,0)</f>
        <v>0</v>
      </c>
      <c r="U186" s="127">
        <f>IF('Sources of Funds'!$G$42&lt;=U158,'Sources of Funds'!$C$42*'Sources of Funds'!$D$42,0)</f>
        <v>0</v>
      </c>
      <c r="V186" s="127">
        <f>IF('Sources of Funds'!$G$42&lt;=V158,'Sources of Funds'!$C$42*'Sources of Funds'!$D$42,0)</f>
        <v>0</v>
      </c>
      <c r="W186" s="127">
        <f>IF('Sources of Funds'!$G$42&lt;=W158,'Sources of Funds'!$C$42*'Sources of Funds'!$D$42,0)</f>
        <v>0</v>
      </c>
      <c r="X186" s="127">
        <f>IF('Sources of Funds'!$G$42&lt;=X158,'Sources of Funds'!$C$42*'Sources of Funds'!$D$42,0)</f>
        <v>0</v>
      </c>
      <c r="Y186" s="127">
        <f>IF('Sources of Funds'!$G$42&lt;=Y158,'Sources of Funds'!$C$42*'Sources of Funds'!$D$42,0)</f>
        <v>0</v>
      </c>
      <c r="Z186" s="127">
        <f>IF('Sources of Funds'!$G$42&lt;=Z158,'Sources of Funds'!$C$42*'Sources of Funds'!$D$42,0)</f>
        <v>0</v>
      </c>
      <c r="AA186" s="127">
        <f>IF('Sources of Funds'!$G$42&lt;=AA158,'Sources of Funds'!$C$42*'Sources of Funds'!$D$42,0)</f>
        <v>0</v>
      </c>
      <c r="AB186" s="127">
        <f>IF('Sources of Funds'!$G$42&lt;=AB158,'Sources of Funds'!$C$42*'Sources of Funds'!$D$42,0)</f>
        <v>0</v>
      </c>
      <c r="AC186" s="127">
        <f>IF('Sources of Funds'!$G$42&lt;=AC158,'Sources of Funds'!$C$42*'Sources of Funds'!$D$42,0)</f>
        <v>0</v>
      </c>
      <c r="AD186" s="127">
        <f>IF('Sources of Funds'!$G$42&lt;=AD158,'Sources of Funds'!$C$42*'Sources of Funds'!$D$42,0)</f>
        <v>0</v>
      </c>
      <c r="AE186" s="127">
        <f>IF('Sources of Funds'!$G$42&lt;=AE158,'Sources of Funds'!$C$42*'Sources of Funds'!$D$42,0)</f>
        <v>0</v>
      </c>
      <c r="AF186" s="127">
        <f>IF('Sources of Funds'!$G$42&lt;=AF158,'Sources of Funds'!$C$42*'Sources of Funds'!$D$42,0)</f>
        <v>0</v>
      </c>
      <c r="AG186" s="127">
        <f>IF('Sources of Funds'!$G$42&lt;=AG158,'Sources of Funds'!$C$42*'Sources of Funds'!$D$42,0)</f>
        <v>0</v>
      </c>
      <c r="AH186" s="127">
        <f>IF('Sources of Funds'!$G$42&lt;=AH158,'Sources of Funds'!$C$42*'Sources of Funds'!$D$42,0)</f>
        <v>0</v>
      </c>
      <c r="AI186" s="127">
        <f>IF('Sources of Funds'!$G$42&lt;=AI158,'Sources of Funds'!$C$42*'Sources of Funds'!$D$42,0)</f>
        <v>0</v>
      </c>
      <c r="AJ186" s="127">
        <f>IF('Sources of Funds'!$G$42&lt;=AJ158,'Sources of Funds'!$C$42*'Sources of Funds'!$D$42,0)</f>
        <v>0</v>
      </c>
      <c r="AK186" s="127">
        <f>IF('Sources of Funds'!$G$42&lt;=AK158,'Sources of Funds'!$C$42*'Sources of Funds'!$D$42,0)</f>
        <v>0</v>
      </c>
      <c r="AL186" s="127">
        <f>IF('Sources of Funds'!$G$42&lt;=AL158,'Sources of Funds'!$C$42*'Sources of Funds'!$D$42,0)</f>
        <v>0</v>
      </c>
      <c r="AM186" s="127">
        <f>IF('Sources of Funds'!$G$42&lt;=AM158,'Sources of Funds'!$C$42*'Sources of Funds'!$D$42,0)</f>
        <v>0</v>
      </c>
      <c r="AN186" s="127">
        <f>IF('Sources of Funds'!$G$42&lt;=AN158,'Sources of Funds'!$C$42*'Sources of Funds'!$D$42,0)</f>
        <v>0</v>
      </c>
      <c r="AO186" s="127">
        <f>IF('Sources of Funds'!$G$42&lt;=AO158,'Sources of Funds'!$C$42*'Sources of Funds'!$D$42,0)</f>
        <v>0</v>
      </c>
      <c r="AP186" s="127">
        <f>IF('Sources of Funds'!$G$42&lt;=AP158,'Sources of Funds'!$C$42*'Sources of Funds'!$D$42,0)</f>
        <v>0</v>
      </c>
      <c r="AQ186" s="127">
        <f>IF('Sources of Funds'!$G$42&lt;=AQ158,'Sources of Funds'!$C$42*'Sources of Funds'!$D$42,0)</f>
        <v>0</v>
      </c>
    </row>
    <row r="187" spans="1:43" ht="15.75" customHeight="1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  <c r="AC187" s="127"/>
      <c r="AD187" s="127"/>
      <c r="AE187" s="127"/>
      <c r="AF187" s="127"/>
      <c r="AG187" s="127"/>
      <c r="AH187" s="127"/>
      <c r="AI187" s="127"/>
      <c r="AJ187" s="127"/>
      <c r="AK187" s="127"/>
      <c r="AL187" s="127"/>
      <c r="AM187" s="127"/>
      <c r="AN187" s="127"/>
      <c r="AO187" s="127"/>
      <c r="AP187" s="127"/>
      <c r="AQ187" s="127"/>
    </row>
    <row r="188" spans="1:43" ht="15.75" customHeight="1">
      <c r="A188" s="28" t="s">
        <v>193</v>
      </c>
      <c r="B188" s="125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7"/>
      <c r="AK188" s="127"/>
      <c r="AL188" s="127"/>
      <c r="AM188" s="127"/>
      <c r="AN188" s="127"/>
      <c r="AO188" s="127"/>
      <c r="AP188" s="127"/>
      <c r="AQ188" s="127"/>
    </row>
    <row r="189" spans="1:43" ht="15.75" customHeight="1">
      <c r="A189" s="119" t="s">
        <v>116</v>
      </c>
      <c r="B189" s="119" t="s">
        <v>116</v>
      </c>
      <c r="C189" s="119" t="s">
        <v>116</v>
      </c>
      <c r="D189" s="119" t="s">
        <v>116</v>
      </c>
      <c r="E189" s="119" t="s">
        <v>116</v>
      </c>
      <c r="F189" s="119" t="s">
        <v>116</v>
      </c>
      <c r="G189" s="119" t="s">
        <v>116</v>
      </c>
      <c r="H189" s="119" t="s">
        <v>116</v>
      </c>
      <c r="I189" s="119" t="s">
        <v>116</v>
      </c>
      <c r="J189" s="119" t="s">
        <v>116</v>
      </c>
      <c r="K189" s="119" t="s">
        <v>116</v>
      </c>
      <c r="L189" s="119" t="s">
        <v>116</v>
      </c>
      <c r="M189" s="119" t="s">
        <v>116</v>
      </c>
      <c r="N189" s="119" t="s">
        <v>116</v>
      </c>
      <c r="O189" s="119" t="s">
        <v>116</v>
      </c>
      <c r="P189" s="119" t="s">
        <v>116</v>
      </c>
      <c r="Q189" s="119" t="s">
        <v>116</v>
      </c>
      <c r="R189" s="119" t="s">
        <v>116</v>
      </c>
      <c r="S189" s="119" t="s">
        <v>116</v>
      </c>
      <c r="T189" s="119" t="s">
        <v>116</v>
      </c>
      <c r="U189" s="119" t="s">
        <v>116</v>
      </c>
      <c r="V189" s="119" t="s">
        <v>116</v>
      </c>
      <c r="W189" s="119" t="s">
        <v>116</v>
      </c>
      <c r="X189" s="119" t="s">
        <v>116</v>
      </c>
      <c r="Y189" s="119" t="s">
        <v>116</v>
      </c>
      <c r="Z189" s="119" t="s">
        <v>116</v>
      </c>
      <c r="AA189" s="119" t="s">
        <v>116</v>
      </c>
      <c r="AB189" s="119" t="s">
        <v>116</v>
      </c>
      <c r="AC189" s="119" t="s">
        <v>116</v>
      </c>
      <c r="AD189" s="119" t="s">
        <v>116</v>
      </c>
      <c r="AE189" s="119" t="s">
        <v>116</v>
      </c>
      <c r="AF189" s="119" t="s">
        <v>116</v>
      </c>
      <c r="AG189" s="119" t="s">
        <v>116</v>
      </c>
      <c r="AH189" s="119" t="s">
        <v>116</v>
      </c>
      <c r="AI189" s="119" t="s">
        <v>116</v>
      </c>
      <c r="AJ189" s="119" t="s">
        <v>116</v>
      </c>
      <c r="AK189" s="119" t="s">
        <v>116</v>
      </c>
      <c r="AL189" s="119" t="s">
        <v>116</v>
      </c>
      <c r="AM189" s="119" t="s">
        <v>116</v>
      </c>
      <c r="AN189" s="119" t="s">
        <v>116</v>
      </c>
      <c r="AO189" s="119" t="s">
        <v>116</v>
      </c>
      <c r="AP189" s="119" t="s">
        <v>116</v>
      </c>
      <c r="AQ189" s="119" t="s">
        <v>116</v>
      </c>
    </row>
    <row r="190" spans="1:43" ht="15.75" customHeight="1">
      <c r="A190" s="125" t="s">
        <v>186</v>
      </c>
      <c r="B190" s="135">
        <f>'Sources of Funds'!D43</f>
        <v>0</v>
      </c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  <c r="W190" s="127"/>
      <c r="X190" s="127"/>
      <c r="Y190" s="127"/>
      <c r="Z190" s="127"/>
      <c r="AA190" s="127"/>
      <c r="AB190" s="127"/>
      <c r="AC190" s="127"/>
      <c r="AD190" s="127"/>
      <c r="AE190" s="127"/>
      <c r="AF190" s="127"/>
      <c r="AG190" s="127"/>
      <c r="AH190" s="127"/>
      <c r="AI190" s="127"/>
      <c r="AJ190" s="127"/>
      <c r="AK190" s="127"/>
      <c r="AL190" s="127"/>
      <c r="AM190" s="127"/>
      <c r="AN190" s="127"/>
      <c r="AO190" s="127"/>
      <c r="AP190" s="127"/>
      <c r="AQ190" s="127"/>
    </row>
    <row r="191" spans="1:43" ht="15.75" customHeight="1">
      <c r="A191" s="125" t="s">
        <v>179</v>
      </c>
      <c r="B191" s="136">
        <f>'Sources of Funds'!E43</f>
        <v>0</v>
      </c>
      <c r="C191" s="135"/>
      <c r="D191" s="127"/>
      <c r="E191" s="127"/>
      <c r="F191" s="127"/>
      <c r="G191" s="127"/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  <c r="W191" s="127"/>
      <c r="X191" s="127"/>
      <c r="Y191" s="127"/>
      <c r="Z191" s="127"/>
      <c r="AA191" s="127"/>
      <c r="AB191" s="127"/>
      <c r="AC191" s="127"/>
      <c r="AD191" s="127"/>
      <c r="AE191" s="127"/>
      <c r="AF191" s="127"/>
      <c r="AG191" s="127"/>
      <c r="AH191" s="127"/>
      <c r="AI191" s="127"/>
      <c r="AJ191" s="127"/>
      <c r="AK191" s="127"/>
      <c r="AL191" s="127"/>
      <c r="AM191" s="127"/>
      <c r="AN191" s="127"/>
      <c r="AO191" s="127"/>
      <c r="AP191" s="127"/>
      <c r="AQ191" s="127"/>
    </row>
    <row r="192" spans="1:43" ht="15.75" customHeight="1">
      <c r="A192" s="117" t="s">
        <v>194</v>
      </c>
      <c r="B192" s="120">
        <f>'Sources of Funds'!C43</f>
        <v>0</v>
      </c>
      <c r="C192" s="120"/>
      <c r="D192" s="120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  <c r="AP192" s="120"/>
      <c r="AQ192" s="120"/>
    </row>
    <row r="193" spans="1:43" ht="15.75" customHeight="1">
      <c r="A193" s="117" t="s">
        <v>195</v>
      </c>
      <c r="B193" s="120">
        <f>B192</f>
        <v>0</v>
      </c>
      <c r="C193" s="120"/>
      <c r="D193" s="120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  <c r="AP193" s="120"/>
      <c r="AQ193" s="120"/>
    </row>
    <row r="194" spans="1:43" ht="15.75" customHeight="1">
      <c r="A194" s="117" t="s">
        <v>196</v>
      </c>
      <c r="B194" s="120">
        <f>IF(B191=0,0,12*PMT(B190/12,B191*12,-B193))</f>
        <v>0</v>
      </c>
      <c r="C194" s="120"/>
      <c r="D194" s="120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  <c r="AP194" s="120"/>
      <c r="AQ194" s="120"/>
    </row>
    <row r="195" spans="1:43" ht="15.75" customHeight="1">
      <c r="A195" s="125" t="s">
        <v>188</v>
      </c>
      <c r="B195" s="127"/>
      <c r="C195" s="173">
        <f>IF('Sources of Funds'!$G$43&gt;'Pro Forma'!C146,0,B194)</f>
        <v>0</v>
      </c>
      <c r="D195" s="173">
        <f>IF('Sources of Funds'!$G$43&gt;'Pro Forma'!D146,0,IF(C198-$B$194&gt;0,$B$194,C198))</f>
        <v>0</v>
      </c>
      <c r="E195" s="173">
        <f>IF('Sources of Funds'!$G$43&gt;'Pro Forma'!E146,0,IF(D198-$B$194&gt;0,$B$194,D198))</f>
        <v>0</v>
      </c>
      <c r="F195" s="173">
        <f>IF('Sources of Funds'!$G$43&gt;'Pro Forma'!F146,0,IF(E198-$B$194&gt;0,$B$194,E198))</f>
        <v>0</v>
      </c>
      <c r="G195" s="173">
        <f>IF('Sources of Funds'!$G$43&gt;'Pro Forma'!G146,0,IF(F198-$B$194&gt;0,$B$194,F198))</f>
        <v>0</v>
      </c>
      <c r="H195" s="173">
        <f>IF('Sources of Funds'!$G$43&gt;'Pro Forma'!H146,0,IF(G198-$B$194&gt;0,$B$194,G198))</f>
        <v>0</v>
      </c>
      <c r="I195" s="173">
        <f>IF('Sources of Funds'!$G$43&gt;'Pro Forma'!I146,0,IF(H198-$B$194&gt;0,$B$194,H198))</f>
        <v>0</v>
      </c>
      <c r="J195" s="173">
        <f>IF('Sources of Funds'!$G$43&gt;'Pro Forma'!J146,0,IF(I198-$B$194&gt;0,$B$194,I198))</f>
        <v>0</v>
      </c>
      <c r="K195" s="173">
        <f>IF('Sources of Funds'!$G$43&gt;'Pro Forma'!K146,0,IF(J198-$B$194&gt;0,$B$194,J198))</f>
        <v>0</v>
      </c>
      <c r="L195" s="173">
        <f>IF('Sources of Funds'!$G$43&gt;'Pro Forma'!L146,0,IF(K198-$B$194&gt;0,$B$194,K198))</f>
        <v>0</v>
      </c>
      <c r="M195" s="173">
        <f>IF('Sources of Funds'!$G$43&gt;'Pro Forma'!M146,0,IF(L198-$B$194&gt;0,$B$194,L198))</f>
        <v>0</v>
      </c>
      <c r="N195" s="173">
        <f>IF('Sources of Funds'!$G$43&gt;'Pro Forma'!N146,0,IF(M198-$B$194&gt;0,$B$194,M198))</f>
        <v>0</v>
      </c>
      <c r="O195" s="173">
        <f>IF('Sources of Funds'!$G$43&gt;'Pro Forma'!O146,0,IF(N198-$B$194&gt;0,$B$194,N198))</f>
        <v>0</v>
      </c>
      <c r="P195" s="173">
        <f>IF('Sources of Funds'!$G$43&gt;'Pro Forma'!P146,0,IF(O198-$B$194&gt;0,$B$194,O198))</f>
        <v>0</v>
      </c>
      <c r="Q195" s="173">
        <f>IF('Sources of Funds'!$G$43&gt;'Pro Forma'!Q146,0,IF(P198-$B$194&gt;0,$B$194,P198))</f>
        <v>0</v>
      </c>
      <c r="R195" s="173">
        <f>IF('Sources of Funds'!$G$43&gt;'Pro Forma'!R146,0,IF(Q198-$B$194&gt;0,$B$194,Q198))</f>
        <v>0</v>
      </c>
      <c r="S195" s="173">
        <f>IF('Sources of Funds'!$G$43&gt;'Pro Forma'!S146,0,IF(R198-$B$194&gt;0,$B$194,R198))</f>
        <v>0</v>
      </c>
      <c r="T195" s="173">
        <f>IF('Sources of Funds'!$G$43&gt;'Pro Forma'!T146,0,IF(S198-$B$194&gt;0,$B$194,S198))</f>
        <v>0</v>
      </c>
      <c r="U195" s="173">
        <f>IF('Sources of Funds'!$G$43&gt;'Pro Forma'!U146,0,IF(T198-$B$194&gt;0,$B$194,T198))</f>
        <v>0</v>
      </c>
      <c r="V195" s="173">
        <f>IF('Sources of Funds'!$G$43&gt;'Pro Forma'!V146,0,IF(U198-$B$194&gt;0,$B$194,U198))</f>
        <v>0</v>
      </c>
      <c r="W195" s="173">
        <f>IF('Sources of Funds'!$G$43&gt;'Pro Forma'!W146,0,IF(V198-$B$194&gt;0,$B$194,V198))</f>
        <v>0</v>
      </c>
      <c r="X195" s="173">
        <f>IF('Sources of Funds'!$G$43&gt;'Pro Forma'!X146,0,IF(W198-$B$194&gt;0,$B$194,W198))</f>
        <v>0</v>
      </c>
      <c r="Y195" s="173">
        <f>IF('Sources of Funds'!$G$43&gt;'Pro Forma'!Y146,0,IF(X198-$B$194&gt;0,$B$194,X198))</f>
        <v>0</v>
      </c>
      <c r="Z195" s="173">
        <f>IF('Sources of Funds'!$G$43&gt;'Pro Forma'!Z146,0,IF(Y198-$B$194&gt;0,$B$194,Y198))</f>
        <v>0</v>
      </c>
      <c r="AA195" s="173">
        <f>IF('Sources of Funds'!$G$43&gt;'Pro Forma'!AA146,0,IF(Z198-$B$194&gt;0,$B$194,Z198))</f>
        <v>0</v>
      </c>
      <c r="AB195" s="173">
        <f>IF('Sources of Funds'!$G$43&gt;'Pro Forma'!AB146,0,IF(AA198-$B$194&gt;0,$B$194,AA198))</f>
        <v>0</v>
      </c>
      <c r="AC195" s="173">
        <f>IF('Sources of Funds'!$G$43&gt;'Pro Forma'!AC146,0,IF(AB198-$B$194&gt;0,$B$194,AB198))</f>
        <v>0</v>
      </c>
      <c r="AD195" s="173">
        <f>IF('Sources of Funds'!$G$43&gt;'Pro Forma'!AD146,0,IF(AC198-$B$194&gt;0,$B$194,AC198))</f>
        <v>0</v>
      </c>
      <c r="AE195" s="173">
        <f>IF('Sources of Funds'!$G$43&gt;'Pro Forma'!AE146,0,IF(AD198-$B$194&gt;0,$B$194,AD198))</f>
        <v>0</v>
      </c>
      <c r="AF195" s="173">
        <f>IF('Sources of Funds'!$G$43&gt;'Pro Forma'!AF146,0,IF(AE198-$B$194&gt;0,$B$194,AE198))</f>
        <v>0</v>
      </c>
      <c r="AG195" s="173">
        <f>IF('Sources of Funds'!$G$43&gt;'Pro Forma'!AG146,0,IF(AF198-$B$194&gt;0,$B$194,AF198))</f>
        <v>0</v>
      </c>
      <c r="AH195" s="173">
        <f>IF('Sources of Funds'!$G$43&gt;'Pro Forma'!AH146,0,IF(AG198-$B$194&gt;0,$B$194,AG198))</f>
        <v>0</v>
      </c>
      <c r="AI195" s="173">
        <f>IF('Sources of Funds'!$G$43&gt;'Pro Forma'!AI146,0,IF(AH198-$B$194&gt;0,$B$194,AH198))</f>
        <v>0</v>
      </c>
      <c r="AJ195" s="173">
        <f>IF('Sources of Funds'!$G$43&gt;'Pro Forma'!AJ146,0,IF(AI198-$B$194&gt;0,$B$194,AI198))</f>
        <v>0</v>
      </c>
      <c r="AK195" s="173">
        <f>IF('Sources of Funds'!$G$43&gt;'Pro Forma'!AK146,0,IF(AJ198-$B$194&gt;0,$B$194,AJ198))</f>
        <v>0</v>
      </c>
      <c r="AL195" s="173">
        <f>IF('Sources of Funds'!$G$43&gt;'Pro Forma'!AL146,0,IF(AK198-$B$194&gt;0,$B$194,AK198))</f>
        <v>0</v>
      </c>
      <c r="AM195" s="173">
        <f>IF('Sources of Funds'!$G$43&gt;'Pro Forma'!AM146,0,IF(AL198-$B$194&gt;0,$B$194,AL198))</f>
        <v>0</v>
      </c>
      <c r="AN195" s="173">
        <f>IF('Sources of Funds'!$G$43&gt;'Pro Forma'!AN146,0,IF(AM198-$B$194&gt;0,$B$194,AM198))</f>
        <v>0</v>
      </c>
      <c r="AO195" s="173">
        <f>IF('Sources of Funds'!$G$43&gt;'Pro Forma'!AO146,0,IF(AN198-$B$194&gt;0,$B$194,AN198))</f>
        <v>0</v>
      </c>
      <c r="AP195" s="173">
        <f>IF('Sources of Funds'!$G$43&gt;'Pro Forma'!AP146,0,IF(AO198-$B$194&gt;0,$B$194,AO198))</f>
        <v>0</v>
      </c>
      <c r="AQ195" s="173">
        <f>IF('Sources of Funds'!$G$43&gt;'Pro Forma'!AQ146,0,IF(AP198-$B$194&gt;0,$B$194,AP198))</f>
        <v>0</v>
      </c>
    </row>
    <row r="196" spans="1:43" ht="15.75" customHeight="1">
      <c r="A196" s="125" t="s">
        <v>182</v>
      </c>
      <c r="B196" s="127"/>
      <c r="C196" s="173">
        <f>IF('Sources of Funds'!$G$43&gt;C146,0,B192*$B$190)</f>
        <v>0</v>
      </c>
      <c r="D196" s="173">
        <f>IF('Sources of Funds'!$G$43&gt;D146,0,IF(C198-$B$194&gt;0,$B$190*C198,0))</f>
        <v>0</v>
      </c>
      <c r="E196" s="173">
        <f>IF('Sources of Funds'!$G$43&gt;E146,0,IF(D198-$B$194&gt;0,$B$190*D198,0))</f>
        <v>0</v>
      </c>
      <c r="F196" s="173">
        <f>IF('Sources of Funds'!$G$43&gt;F146,0,IF(E198-$B$194&gt;0,$B$190*E198,0))</f>
        <v>0</v>
      </c>
      <c r="G196" s="173">
        <f>IF('Sources of Funds'!$G$43&gt;G146,0,IF(F198-$B$194&gt;0,$B$190*F198,0))</f>
        <v>0</v>
      </c>
      <c r="H196" s="173">
        <f>IF('Sources of Funds'!$G$43&gt;H146,0,IF(G198-$B$194&gt;0,$B$190*G198,0))</f>
        <v>0</v>
      </c>
      <c r="I196" s="173">
        <f>IF('Sources of Funds'!$G$43&gt;I146,0,IF(H198-$B$194&gt;0,$B$190*H198,0))</f>
        <v>0</v>
      </c>
      <c r="J196" s="173">
        <f>IF('Sources of Funds'!$G$43&gt;J146,0,IF(I198-$B$194&gt;0,$B$190*I198,0))</f>
        <v>0</v>
      </c>
      <c r="K196" s="173">
        <f>IF('Sources of Funds'!$G$43&gt;K146,0,IF(J198-$B$194&gt;0,$B$190*J198,0))</f>
        <v>0</v>
      </c>
      <c r="L196" s="173">
        <f>IF('Sources of Funds'!$G$43&gt;L146,0,IF(K198-$B$194&gt;0,$B$190*K198,0))</f>
        <v>0</v>
      </c>
      <c r="M196" s="173">
        <f>IF('Sources of Funds'!$G$43&gt;M146,0,IF(L198-$B$194&gt;0,$B$190*L198,0))</f>
        <v>0</v>
      </c>
      <c r="N196" s="173">
        <f>IF('Sources of Funds'!$G$43&gt;N146,0,IF(M198-$B$194&gt;0,$B$190*M198,0))</f>
        <v>0</v>
      </c>
      <c r="O196" s="173">
        <f>IF('Sources of Funds'!$G$43&gt;O146,0,IF(N198-$B$194&gt;0,$B$190*N198,0))</f>
        <v>0</v>
      </c>
      <c r="P196" s="173">
        <f>IF('Sources of Funds'!$G$43&gt;P146,0,IF(O198-$B$194&gt;0,$B$190*O198,0))</f>
        <v>0</v>
      </c>
      <c r="Q196" s="173">
        <f>IF('Sources of Funds'!$G$43&gt;Q146,0,IF(P198-$B$194&gt;0,$B$190*P198,0))</f>
        <v>0</v>
      </c>
      <c r="R196" s="173">
        <f>IF('Sources of Funds'!$G$43&gt;R146,0,IF(Q198-$B$194&gt;0,$B$190*Q198,0))</f>
        <v>0</v>
      </c>
      <c r="S196" s="173">
        <f>IF('Sources of Funds'!$G$43&gt;S146,0,IF(R198-$B$194&gt;0,$B$190*R198,0))</f>
        <v>0</v>
      </c>
      <c r="T196" s="173">
        <f>IF('Sources of Funds'!$G$43&gt;T146,0,IF(S198-$B$194&gt;0,$B$190*S198,0))</f>
        <v>0</v>
      </c>
      <c r="U196" s="173">
        <f>IF('Sources of Funds'!$G$43&gt;U146,0,IF(T198-$B$194&gt;0,$B$190*T198,0))</f>
        <v>0</v>
      </c>
      <c r="V196" s="173">
        <f>IF('Sources of Funds'!$G$43&gt;V146,0,IF(U198-$B$194&gt;0,$B$190*U198,0))</f>
        <v>0</v>
      </c>
      <c r="W196" s="173">
        <f>IF('Sources of Funds'!$G$43&gt;W146,0,IF(V198-$B$194&gt;0,$B$190*V198,0))</f>
        <v>0</v>
      </c>
      <c r="X196" s="173">
        <f>IF('Sources of Funds'!$G$43&gt;X146,0,IF(W198-$B$194&gt;0,$B$190*W198,0))</f>
        <v>0</v>
      </c>
      <c r="Y196" s="173">
        <f>IF('Sources of Funds'!$G$43&gt;Y146,0,IF(X198-$B$194&gt;0,$B$190*X198,0))</f>
        <v>0</v>
      </c>
      <c r="Z196" s="173">
        <f>IF('Sources of Funds'!$G$43&gt;Z146,0,IF(Y198-$B$194&gt;0,$B$190*Y198,0))</f>
        <v>0</v>
      </c>
      <c r="AA196" s="173">
        <f>IF('Sources of Funds'!$G$43&gt;AA146,0,IF(Z198-$B$194&gt;0,$B$190*Z198,0))</f>
        <v>0</v>
      </c>
      <c r="AB196" s="173">
        <f>IF('Sources of Funds'!$G$43&gt;AB146,0,IF(AA198-$B$194&gt;0,$B$190*AA198,0))</f>
        <v>0</v>
      </c>
      <c r="AC196" s="173">
        <f>IF('Sources of Funds'!$G$43&gt;AC146,0,IF(AB198-$B$194&gt;0,$B$190*AB198,0))</f>
        <v>0</v>
      </c>
      <c r="AD196" s="173">
        <f>IF('Sources of Funds'!$G$43&gt;AD146,0,IF(AC198-$B$194&gt;0,$B$190*AC198,0))</f>
        <v>0</v>
      </c>
      <c r="AE196" s="173">
        <f>IF('Sources of Funds'!$G$43&gt;AE146,0,IF(AD198-$B$194&gt;0,$B$190*AD198,0))</f>
        <v>0</v>
      </c>
      <c r="AF196" s="173">
        <f>IF('Sources of Funds'!$G$43&gt;AF146,0,IF(AE198-$B$194&gt;0,$B$190*AE198,0))</f>
        <v>0</v>
      </c>
      <c r="AG196" s="173">
        <f>IF('Sources of Funds'!$G$43&gt;AG146,0,IF(AF198-$B$194&gt;0,$B$190*AF198,0))</f>
        <v>0</v>
      </c>
      <c r="AH196" s="173">
        <f>IF('Sources of Funds'!$G$43&gt;AH146,0,IF(AG198-$B$194&gt;0,$B$190*AG198,0))</f>
        <v>0</v>
      </c>
      <c r="AI196" s="173">
        <f>IF('Sources of Funds'!$G$43&gt;AI146,0,IF(AH198-$B$194&gt;0,$B$190*AH198,0))</f>
        <v>0</v>
      </c>
      <c r="AJ196" s="173">
        <f>IF('Sources of Funds'!$G$43&gt;AJ146,0,IF(AI198-$B$194&gt;0,$B$190*AI198,0))</f>
        <v>0</v>
      </c>
      <c r="AK196" s="173">
        <f>IF('Sources of Funds'!$G$43&gt;AK146,0,IF(AJ198-$B$194&gt;0,$B$190*AJ198,0))</f>
        <v>0</v>
      </c>
      <c r="AL196" s="173">
        <f>IF('Sources of Funds'!$G$43&gt;AL146,0,IF(AK198-$B$194&gt;0,$B$190*AK198,0))</f>
        <v>0</v>
      </c>
      <c r="AM196" s="173">
        <f>IF('Sources of Funds'!$G$43&gt;AM146,0,IF(AL198-$B$194&gt;0,$B$190*AL198,0))</f>
        <v>0</v>
      </c>
      <c r="AN196" s="173">
        <f>IF('Sources of Funds'!$G$43&gt;AN146,0,IF(AM198-$B$194&gt;0,$B$190*AM198,0))</f>
        <v>0</v>
      </c>
      <c r="AO196" s="173">
        <f>IF('Sources of Funds'!$G$43&gt;AO146,0,IF(AN198-$B$194&gt;0,$B$190*AN198,0))</f>
        <v>0</v>
      </c>
      <c r="AP196" s="173">
        <f>IF('Sources of Funds'!$G$43&gt;AP146,0,IF(AO198-$B$194&gt;0,$B$190*AO198,0))</f>
        <v>0</v>
      </c>
      <c r="AQ196" s="173">
        <f>IF('Sources of Funds'!$G$43&gt;AQ146,0,IF(AP198-$B$194&gt;0,$B$190*AP198,0))</f>
        <v>0</v>
      </c>
    </row>
    <row r="197" spans="1:43" ht="15.75" customHeight="1">
      <c r="A197" s="125" t="s">
        <v>183</v>
      </c>
      <c r="B197" s="127"/>
      <c r="C197" s="173">
        <f t="shared" ref="C197:AQ197" si="50">C195-C196</f>
        <v>0</v>
      </c>
      <c r="D197" s="173">
        <f t="shared" si="50"/>
        <v>0</v>
      </c>
      <c r="E197" s="173">
        <f t="shared" si="50"/>
        <v>0</v>
      </c>
      <c r="F197" s="173">
        <f t="shared" si="50"/>
        <v>0</v>
      </c>
      <c r="G197" s="173">
        <f t="shared" si="50"/>
        <v>0</v>
      </c>
      <c r="H197" s="173">
        <f t="shared" si="50"/>
        <v>0</v>
      </c>
      <c r="I197" s="173">
        <f t="shared" si="50"/>
        <v>0</v>
      </c>
      <c r="J197" s="173">
        <f t="shared" si="50"/>
        <v>0</v>
      </c>
      <c r="K197" s="173">
        <f t="shared" si="50"/>
        <v>0</v>
      </c>
      <c r="L197" s="173">
        <f t="shared" si="50"/>
        <v>0</v>
      </c>
      <c r="M197" s="173">
        <f t="shared" si="50"/>
        <v>0</v>
      </c>
      <c r="N197" s="173">
        <f t="shared" si="50"/>
        <v>0</v>
      </c>
      <c r="O197" s="173">
        <f t="shared" si="50"/>
        <v>0</v>
      </c>
      <c r="P197" s="173">
        <f t="shared" si="50"/>
        <v>0</v>
      </c>
      <c r="Q197" s="173">
        <f t="shared" si="50"/>
        <v>0</v>
      </c>
      <c r="R197" s="173">
        <f t="shared" si="50"/>
        <v>0</v>
      </c>
      <c r="S197" s="173">
        <f t="shared" si="50"/>
        <v>0</v>
      </c>
      <c r="T197" s="173">
        <f t="shared" si="50"/>
        <v>0</v>
      </c>
      <c r="U197" s="173">
        <f t="shared" si="50"/>
        <v>0</v>
      </c>
      <c r="V197" s="173">
        <f t="shared" si="50"/>
        <v>0</v>
      </c>
      <c r="W197" s="173">
        <f t="shared" si="50"/>
        <v>0</v>
      </c>
      <c r="X197" s="173">
        <f t="shared" si="50"/>
        <v>0</v>
      </c>
      <c r="Y197" s="173">
        <f t="shared" si="50"/>
        <v>0</v>
      </c>
      <c r="Z197" s="173">
        <f t="shared" si="50"/>
        <v>0</v>
      </c>
      <c r="AA197" s="173">
        <f t="shared" si="50"/>
        <v>0</v>
      </c>
      <c r="AB197" s="173">
        <f t="shared" si="50"/>
        <v>0</v>
      </c>
      <c r="AC197" s="173">
        <f t="shared" si="50"/>
        <v>0</v>
      </c>
      <c r="AD197" s="173">
        <f t="shared" si="50"/>
        <v>0</v>
      </c>
      <c r="AE197" s="173">
        <f t="shared" si="50"/>
        <v>0</v>
      </c>
      <c r="AF197" s="173">
        <f t="shared" si="50"/>
        <v>0</v>
      </c>
      <c r="AG197" s="173">
        <f t="shared" si="50"/>
        <v>0</v>
      </c>
      <c r="AH197" s="173">
        <f t="shared" si="50"/>
        <v>0</v>
      </c>
      <c r="AI197" s="173">
        <f t="shared" si="50"/>
        <v>0</v>
      </c>
      <c r="AJ197" s="173">
        <f t="shared" si="50"/>
        <v>0</v>
      </c>
      <c r="AK197" s="173">
        <f t="shared" si="50"/>
        <v>0</v>
      </c>
      <c r="AL197" s="173">
        <f t="shared" si="50"/>
        <v>0</v>
      </c>
      <c r="AM197" s="173">
        <f t="shared" si="50"/>
        <v>0</v>
      </c>
      <c r="AN197" s="173">
        <f t="shared" si="50"/>
        <v>0</v>
      </c>
      <c r="AO197" s="173">
        <f t="shared" si="50"/>
        <v>0</v>
      </c>
      <c r="AP197" s="173">
        <f t="shared" si="50"/>
        <v>0</v>
      </c>
      <c r="AQ197" s="173">
        <f t="shared" si="50"/>
        <v>0</v>
      </c>
    </row>
    <row r="198" spans="1:43" ht="15.75" customHeight="1">
      <c r="A198" s="125" t="s">
        <v>197</v>
      </c>
      <c r="B198" s="127"/>
      <c r="C198" s="173">
        <f>B192-C197</f>
        <v>0</v>
      </c>
      <c r="D198" s="173">
        <f t="shared" ref="D198:AQ198" si="51">C200-D197</f>
        <v>0</v>
      </c>
      <c r="E198" s="173">
        <f t="shared" si="51"/>
        <v>0</v>
      </c>
      <c r="F198" s="173">
        <f t="shared" si="51"/>
        <v>0</v>
      </c>
      <c r="G198" s="173">
        <f t="shared" si="51"/>
        <v>0</v>
      </c>
      <c r="H198" s="173">
        <f t="shared" si="51"/>
        <v>0</v>
      </c>
      <c r="I198" s="173">
        <f t="shared" si="51"/>
        <v>0</v>
      </c>
      <c r="J198" s="173">
        <f t="shared" si="51"/>
        <v>0</v>
      </c>
      <c r="K198" s="173">
        <f t="shared" si="51"/>
        <v>0</v>
      </c>
      <c r="L198" s="173">
        <f t="shared" si="51"/>
        <v>0</v>
      </c>
      <c r="M198" s="173">
        <f t="shared" si="51"/>
        <v>0</v>
      </c>
      <c r="N198" s="173">
        <f t="shared" si="51"/>
        <v>0</v>
      </c>
      <c r="O198" s="173">
        <f t="shared" si="51"/>
        <v>0</v>
      </c>
      <c r="P198" s="173">
        <f t="shared" si="51"/>
        <v>0</v>
      </c>
      <c r="Q198" s="173">
        <f t="shared" si="51"/>
        <v>0</v>
      </c>
      <c r="R198" s="173">
        <f t="shared" si="51"/>
        <v>0</v>
      </c>
      <c r="S198" s="173">
        <f t="shared" si="51"/>
        <v>0</v>
      </c>
      <c r="T198" s="173">
        <f t="shared" si="51"/>
        <v>0</v>
      </c>
      <c r="U198" s="173">
        <f t="shared" si="51"/>
        <v>0</v>
      </c>
      <c r="V198" s="173">
        <f t="shared" si="51"/>
        <v>0</v>
      </c>
      <c r="W198" s="173">
        <f t="shared" si="51"/>
        <v>0</v>
      </c>
      <c r="X198" s="173">
        <f t="shared" si="51"/>
        <v>0</v>
      </c>
      <c r="Y198" s="173">
        <f t="shared" si="51"/>
        <v>0</v>
      </c>
      <c r="Z198" s="173">
        <f t="shared" si="51"/>
        <v>0</v>
      </c>
      <c r="AA198" s="173">
        <f t="shared" si="51"/>
        <v>0</v>
      </c>
      <c r="AB198" s="173">
        <f t="shared" si="51"/>
        <v>0</v>
      </c>
      <c r="AC198" s="173">
        <f t="shared" si="51"/>
        <v>0</v>
      </c>
      <c r="AD198" s="173">
        <f t="shared" si="51"/>
        <v>0</v>
      </c>
      <c r="AE198" s="173">
        <f t="shared" si="51"/>
        <v>0</v>
      </c>
      <c r="AF198" s="173">
        <f t="shared" si="51"/>
        <v>0</v>
      </c>
      <c r="AG198" s="173">
        <f t="shared" si="51"/>
        <v>0</v>
      </c>
      <c r="AH198" s="173">
        <f t="shared" si="51"/>
        <v>0</v>
      </c>
      <c r="AI198" s="173">
        <f t="shared" si="51"/>
        <v>0</v>
      </c>
      <c r="AJ198" s="173">
        <f t="shared" si="51"/>
        <v>0</v>
      </c>
      <c r="AK198" s="173">
        <f t="shared" si="51"/>
        <v>0</v>
      </c>
      <c r="AL198" s="173">
        <f t="shared" si="51"/>
        <v>0</v>
      </c>
      <c r="AM198" s="173">
        <f t="shared" si="51"/>
        <v>0</v>
      </c>
      <c r="AN198" s="173">
        <f t="shared" si="51"/>
        <v>0</v>
      </c>
      <c r="AO198" s="173">
        <f t="shared" si="51"/>
        <v>0</v>
      </c>
      <c r="AP198" s="173">
        <f t="shared" si="51"/>
        <v>0</v>
      </c>
      <c r="AQ198" s="173">
        <f t="shared" si="51"/>
        <v>0</v>
      </c>
    </row>
    <row r="199" spans="1:43" ht="15.75" customHeight="1">
      <c r="A199" s="117" t="s">
        <v>198</v>
      </c>
      <c r="B199" s="117"/>
      <c r="C199" s="173">
        <f>IF(C198=0,0,+B190*B192-C196)</f>
        <v>0</v>
      </c>
      <c r="D199" s="173">
        <f t="shared" ref="D199:AQ199" si="52">IF(D198=0,0,$B$190*(C198+C199)-D196)</f>
        <v>0</v>
      </c>
      <c r="E199" s="173">
        <f t="shared" si="52"/>
        <v>0</v>
      </c>
      <c r="F199" s="173">
        <f t="shared" si="52"/>
        <v>0</v>
      </c>
      <c r="G199" s="173">
        <f t="shared" si="52"/>
        <v>0</v>
      </c>
      <c r="H199" s="173">
        <f t="shared" si="52"/>
        <v>0</v>
      </c>
      <c r="I199" s="173">
        <f t="shared" si="52"/>
        <v>0</v>
      </c>
      <c r="J199" s="173">
        <f t="shared" si="52"/>
        <v>0</v>
      </c>
      <c r="K199" s="173">
        <f t="shared" si="52"/>
        <v>0</v>
      </c>
      <c r="L199" s="173">
        <f t="shared" si="52"/>
        <v>0</v>
      </c>
      <c r="M199" s="173">
        <f t="shared" si="52"/>
        <v>0</v>
      </c>
      <c r="N199" s="173">
        <f t="shared" si="52"/>
        <v>0</v>
      </c>
      <c r="O199" s="173">
        <f t="shared" si="52"/>
        <v>0</v>
      </c>
      <c r="P199" s="173">
        <f t="shared" si="52"/>
        <v>0</v>
      </c>
      <c r="Q199" s="173">
        <f t="shared" si="52"/>
        <v>0</v>
      </c>
      <c r="R199" s="173">
        <f t="shared" si="52"/>
        <v>0</v>
      </c>
      <c r="S199" s="173">
        <f t="shared" si="52"/>
        <v>0</v>
      </c>
      <c r="T199" s="173">
        <f t="shared" si="52"/>
        <v>0</v>
      </c>
      <c r="U199" s="173">
        <f t="shared" si="52"/>
        <v>0</v>
      </c>
      <c r="V199" s="173">
        <f t="shared" si="52"/>
        <v>0</v>
      </c>
      <c r="W199" s="173">
        <f t="shared" si="52"/>
        <v>0</v>
      </c>
      <c r="X199" s="173">
        <f t="shared" si="52"/>
        <v>0</v>
      </c>
      <c r="Y199" s="173">
        <f t="shared" si="52"/>
        <v>0</v>
      </c>
      <c r="Z199" s="173">
        <f t="shared" si="52"/>
        <v>0</v>
      </c>
      <c r="AA199" s="173">
        <f t="shared" si="52"/>
        <v>0</v>
      </c>
      <c r="AB199" s="173">
        <f t="shared" si="52"/>
        <v>0</v>
      </c>
      <c r="AC199" s="173">
        <f t="shared" si="52"/>
        <v>0</v>
      </c>
      <c r="AD199" s="173">
        <f t="shared" si="52"/>
        <v>0</v>
      </c>
      <c r="AE199" s="173">
        <f t="shared" si="52"/>
        <v>0</v>
      </c>
      <c r="AF199" s="173">
        <f t="shared" si="52"/>
        <v>0</v>
      </c>
      <c r="AG199" s="173">
        <f t="shared" si="52"/>
        <v>0</v>
      </c>
      <c r="AH199" s="173">
        <f t="shared" si="52"/>
        <v>0</v>
      </c>
      <c r="AI199" s="173">
        <f t="shared" si="52"/>
        <v>0</v>
      </c>
      <c r="AJ199" s="173">
        <f t="shared" si="52"/>
        <v>0</v>
      </c>
      <c r="AK199" s="173">
        <f t="shared" si="52"/>
        <v>0</v>
      </c>
      <c r="AL199" s="173">
        <f t="shared" si="52"/>
        <v>0</v>
      </c>
      <c r="AM199" s="173">
        <f t="shared" si="52"/>
        <v>0</v>
      </c>
      <c r="AN199" s="173">
        <f t="shared" si="52"/>
        <v>0</v>
      </c>
      <c r="AO199" s="173">
        <f t="shared" si="52"/>
        <v>0</v>
      </c>
      <c r="AP199" s="173">
        <f t="shared" si="52"/>
        <v>0</v>
      </c>
      <c r="AQ199" s="173">
        <f t="shared" si="52"/>
        <v>0</v>
      </c>
    </row>
    <row r="200" spans="1:43" ht="15.75" customHeight="1">
      <c r="A200" s="117" t="s">
        <v>199</v>
      </c>
      <c r="B200" s="117"/>
      <c r="C200" s="171">
        <f t="shared" ref="C200:AQ200" si="53">C199+C198</f>
        <v>0</v>
      </c>
      <c r="D200" s="171">
        <f t="shared" si="53"/>
        <v>0</v>
      </c>
      <c r="E200" s="171">
        <f t="shared" si="53"/>
        <v>0</v>
      </c>
      <c r="F200" s="171">
        <f t="shared" si="53"/>
        <v>0</v>
      </c>
      <c r="G200" s="171">
        <f t="shared" si="53"/>
        <v>0</v>
      </c>
      <c r="H200" s="171">
        <f t="shared" si="53"/>
        <v>0</v>
      </c>
      <c r="I200" s="171">
        <f t="shared" si="53"/>
        <v>0</v>
      </c>
      <c r="J200" s="171">
        <f t="shared" si="53"/>
        <v>0</v>
      </c>
      <c r="K200" s="171">
        <f t="shared" si="53"/>
        <v>0</v>
      </c>
      <c r="L200" s="171">
        <f t="shared" si="53"/>
        <v>0</v>
      </c>
      <c r="M200" s="171">
        <f t="shared" si="53"/>
        <v>0</v>
      </c>
      <c r="N200" s="171">
        <f t="shared" si="53"/>
        <v>0</v>
      </c>
      <c r="O200" s="171">
        <f t="shared" si="53"/>
        <v>0</v>
      </c>
      <c r="P200" s="171">
        <f t="shared" si="53"/>
        <v>0</v>
      </c>
      <c r="Q200" s="171">
        <f t="shared" si="53"/>
        <v>0</v>
      </c>
      <c r="R200" s="171">
        <f t="shared" si="53"/>
        <v>0</v>
      </c>
      <c r="S200" s="171">
        <f t="shared" si="53"/>
        <v>0</v>
      </c>
      <c r="T200" s="171">
        <f t="shared" si="53"/>
        <v>0</v>
      </c>
      <c r="U200" s="171">
        <f t="shared" si="53"/>
        <v>0</v>
      </c>
      <c r="V200" s="171">
        <f t="shared" si="53"/>
        <v>0</v>
      </c>
      <c r="W200" s="171">
        <f t="shared" si="53"/>
        <v>0</v>
      </c>
      <c r="X200" s="171">
        <f t="shared" si="53"/>
        <v>0</v>
      </c>
      <c r="Y200" s="171">
        <f t="shared" si="53"/>
        <v>0</v>
      </c>
      <c r="Z200" s="171">
        <f t="shared" si="53"/>
        <v>0</v>
      </c>
      <c r="AA200" s="171">
        <f t="shared" si="53"/>
        <v>0</v>
      </c>
      <c r="AB200" s="171">
        <f t="shared" si="53"/>
        <v>0</v>
      </c>
      <c r="AC200" s="171">
        <f t="shared" si="53"/>
        <v>0</v>
      </c>
      <c r="AD200" s="171">
        <f t="shared" si="53"/>
        <v>0</v>
      </c>
      <c r="AE200" s="171">
        <f t="shared" si="53"/>
        <v>0</v>
      </c>
      <c r="AF200" s="171">
        <f t="shared" si="53"/>
        <v>0</v>
      </c>
      <c r="AG200" s="171">
        <f t="shared" si="53"/>
        <v>0</v>
      </c>
      <c r="AH200" s="171">
        <f t="shared" si="53"/>
        <v>0</v>
      </c>
      <c r="AI200" s="171">
        <f t="shared" si="53"/>
        <v>0</v>
      </c>
      <c r="AJ200" s="171">
        <f t="shared" si="53"/>
        <v>0</v>
      </c>
      <c r="AK200" s="171">
        <f t="shared" si="53"/>
        <v>0</v>
      </c>
      <c r="AL200" s="171">
        <f t="shared" si="53"/>
        <v>0</v>
      </c>
      <c r="AM200" s="171">
        <f t="shared" si="53"/>
        <v>0</v>
      </c>
      <c r="AN200" s="171">
        <f t="shared" si="53"/>
        <v>0</v>
      </c>
      <c r="AO200" s="171">
        <f t="shared" si="53"/>
        <v>0</v>
      </c>
      <c r="AP200" s="171">
        <f t="shared" si="53"/>
        <v>0</v>
      </c>
      <c r="AQ200" s="171">
        <f t="shared" si="53"/>
        <v>0</v>
      </c>
    </row>
    <row r="201" spans="1:43" ht="15.75" customHeight="1">
      <c r="A201" s="133"/>
      <c r="B201" s="133"/>
      <c r="C201" s="138"/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  <c r="AL201" s="138"/>
      <c r="AM201" s="138"/>
      <c r="AN201" s="138"/>
      <c r="AO201" s="138"/>
      <c r="AP201" s="138"/>
      <c r="AQ201" s="138"/>
    </row>
    <row r="202" spans="1:43" s="1" customFormat="1" ht="20.25" customHeight="1">
      <c r="A202" s="115" t="s">
        <v>348</v>
      </c>
      <c r="B202" s="20"/>
      <c r="C202" s="139"/>
      <c r="D202" s="139"/>
      <c r="E202" s="139"/>
      <c r="F202" s="139"/>
      <c r="G202" s="139"/>
      <c r="H202" s="139"/>
      <c r="I202" s="31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  <c r="AL202" s="139"/>
      <c r="AM202" s="139"/>
      <c r="AN202" s="139"/>
      <c r="AO202" s="139"/>
      <c r="AP202" s="139"/>
      <c r="AQ202" s="139"/>
    </row>
    <row r="203" spans="1:43" s="27" customFormat="1" ht="20.25" customHeight="1">
      <c r="A203" s="116"/>
      <c r="B203" s="26"/>
      <c r="C203" s="176"/>
      <c r="D203" s="176"/>
      <c r="E203" s="176"/>
      <c r="F203" s="176"/>
      <c r="G203" s="176"/>
      <c r="H203" s="176"/>
      <c r="I203" s="177"/>
      <c r="J203" s="176"/>
      <c r="K203" s="176"/>
      <c r="L203" s="176"/>
      <c r="M203" s="176"/>
      <c r="N203" s="176"/>
      <c r="O203" s="176"/>
      <c r="P203" s="176"/>
      <c r="Q203" s="176"/>
      <c r="R203" s="176"/>
      <c r="S203" s="176"/>
      <c r="T203" s="176"/>
      <c r="U203" s="176"/>
      <c r="V203" s="176"/>
      <c r="W203" s="176"/>
      <c r="X203" s="176"/>
      <c r="Y203" s="176"/>
      <c r="Z203" s="176"/>
      <c r="AA203" s="176"/>
      <c r="AB203" s="176"/>
      <c r="AC203" s="176"/>
      <c r="AD203" s="176"/>
      <c r="AE203" s="176"/>
      <c r="AF203" s="176"/>
      <c r="AG203" s="176"/>
      <c r="AH203" s="176"/>
      <c r="AI203" s="176"/>
      <c r="AJ203" s="176"/>
      <c r="AK203" s="176"/>
      <c r="AL203" s="176"/>
      <c r="AM203" s="176"/>
      <c r="AN203" s="176"/>
      <c r="AO203" s="176"/>
      <c r="AP203" s="176"/>
      <c r="AQ203" s="176"/>
    </row>
    <row r="204" spans="1:43" ht="15.75" customHeight="1">
      <c r="A204" s="28" t="s">
        <v>193</v>
      </c>
      <c r="B204" s="125"/>
      <c r="C204" s="117">
        <f t="shared" ref="C204:AQ204" si="54">C146</f>
        <v>1</v>
      </c>
      <c r="D204" s="117">
        <f t="shared" si="54"/>
        <v>2</v>
      </c>
      <c r="E204" s="117">
        <f t="shared" si="54"/>
        <v>3</v>
      </c>
      <c r="F204" s="117">
        <f t="shared" si="54"/>
        <v>4</v>
      </c>
      <c r="G204" s="117">
        <f t="shared" si="54"/>
        <v>5</v>
      </c>
      <c r="H204" s="117">
        <f t="shared" si="54"/>
        <v>6</v>
      </c>
      <c r="I204" s="117">
        <f t="shared" si="54"/>
        <v>7</v>
      </c>
      <c r="J204" s="117">
        <f t="shared" si="54"/>
        <v>8</v>
      </c>
      <c r="K204" s="117">
        <f t="shared" si="54"/>
        <v>9</v>
      </c>
      <c r="L204" s="117">
        <f t="shared" si="54"/>
        <v>10</v>
      </c>
      <c r="M204" s="117">
        <f t="shared" si="54"/>
        <v>11</v>
      </c>
      <c r="N204" s="117">
        <f t="shared" si="54"/>
        <v>12</v>
      </c>
      <c r="O204" s="117">
        <f t="shared" si="54"/>
        <v>13</v>
      </c>
      <c r="P204" s="117">
        <f t="shared" si="54"/>
        <v>14</v>
      </c>
      <c r="Q204" s="117">
        <f t="shared" si="54"/>
        <v>15</v>
      </c>
      <c r="R204" s="117">
        <f t="shared" si="54"/>
        <v>16</v>
      </c>
      <c r="S204" s="117">
        <f t="shared" si="54"/>
        <v>17</v>
      </c>
      <c r="T204" s="117">
        <f t="shared" si="54"/>
        <v>18</v>
      </c>
      <c r="U204" s="117">
        <f t="shared" si="54"/>
        <v>19</v>
      </c>
      <c r="V204" s="117">
        <f t="shared" si="54"/>
        <v>20</v>
      </c>
      <c r="W204" s="117">
        <f t="shared" si="54"/>
        <v>21</v>
      </c>
      <c r="X204" s="117">
        <f t="shared" si="54"/>
        <v>22</v>
      </c>
      <c r="Y204" s="117">
        <f t="shared" si="54"/>
        <v>23</v>
      </c>
      <c r="Z204" s="117">
        <f t="shared" si="54"/>
        <v>24</v>
      </c>
      <c r="AA204" s="117">
        <f t="shared" si="54"/>
        <v>25</v>
      </c>
      <c r="AB204" s="117">
        <f t="shared" si="54"/>
        <v>26</v>
      </c>
      <c r="AC204" s="117">
        <f t="shared" si="54"/>
        <v>27</v>
      </c>
      <c r="AD204" s="117">
        <f t="shared" si="54"/>
        <v>28</v>
      </c>
      <c r="AE204" s="117">
        <f t="shared" si="54"/>
        <v>29</v>
      </c>
      <c r="AF204" s="117">
        <f t="shared" si="54"/>
        <v>30</v>
      </c>
      <c r="AG204" s="117">
        <f t="shared" si="54"/>
        <v>31</v>
      </c>
      <c r="AH204" s="117">
        <f t="shared" si="54"/>
        <v>32</v>
      </c>
      <c r="AI204" s="117">
        <f t="shared" si="54"/>
        <v>33</v>
      </c>
      <c r="AJ204" s="117">
        <f t="shared" si="54"/>
        <v>34</v>
      </c>
      <c r="AK204" s="117">
        <f t="shared" si="54"/>
        <v>35</v>
      </c>
      <c r="AL204" s="117">
        <f t="shared" si="54"/>
        <v>36</v>
      </c>
      <c r="AM204" s="117">
        <f t="shared" si="54"/>
        <v>37</v>
      </c>
      <c r="AN204" s="117">
        <f t="shared" si="54"/>
        <v>38</v>
      </c>
      <c r="AO204" s="117">
        <f t="shared" si="54"/>
        <v>39</v>
      </c>
      <c r="AP204" s="117">
        <f t="shared" si="54"/>
        <v>40</v>
      </c>
      <c r="AQ204" s="117">
        <f t="shared" si="54"/>
        <v>41</v>
      </c>
    </row>
    <row r="205" spans="1:43" ht="15.75" customHeight="1">
      <c r="A205" s="119" t="s">
        <v>116</v>
      </c>
      <c r="B205" s="119" t="s">
        <v>116</v>
      </c>
      <c r="C205" s="119" t="s">
        <v>116</v>
      </c>
      <c r="D205" s="119" t="s">
        <v>116</v>
      </c>
      <c r="E205" s="119" t="s">
        <v>116</v>
      </c>
      <c r="F205" s="119" t="s">
        <v>116</v>
      </c>
      <c r="G205" s="119" t="s">
        <v>116</v>
      </c>
      <c r="H205" s="119" t="s">
        <v>116</v>
      </c>
      <c r="I205" s="119" t="s">
        <v>116</v>
      </c>
      <c r="J205" s="119" t="s">
        <v>116</v>
      </c>
      <c r="K205" s="119" t="s">
        <v>116</v>
      </c>
      <c r="L205" s="119" t="s">
        <v>116</v>
      </c>
      <c r="M205" s="119" t="s">
        <v>116</v>
      </c>
      <c r="N205" s="119" t="s">
        <v>116</v>
      </c>
      <c r="O205" s="119" t="s">
        <v>116</v>
      </c>
      <c r="P205" s="119" t="s">
        <v>116</v>
      </c>
      <c r="Q205" s="119" t="s">
        <v>116</v>
      </c>
      <c r="R205" s="119" t="s">
        <v>116</v>
      </c>
      <c r="S205" s="119" t="s">
        <v>116</v>
      </c>
      <c r="T205" s="119" t="s">
        <v>116</v>
      </c>
      <c r="U205" s="119" t="s">
        <v>116</v>
      </c>
      <c r="V205" s="119" t="s">
        <v>116</v>
      </c>
      <c r="W205" s="119" t="s">
        <v>116</v>
      </c>
      <c r="X205" s="119" t="s">
        <v>116</v>
      </c>
      <c r="Y205" s="119" t="s">
        <v>116</v>
      </c>
      <c r="Z205" s="119" t="s">
        <v>116</v>
      </c>
      <c r="AA205" s="119" t="s">
        <v>116</v>
      </c>
      <c r="AB205" s="119" t="s">
        <v>116</v>
      </c>
      <c r="AC205" s="119" t="s">
        <v>116</v>
      </c>
      <c r="AD205" s="119" t="s">
        <v>116</v>
      </c>
      <c r="AE205" s="119" t="s">
        <v>116</v>
      </c>
      <c r="AF205" s="119" t="s">
        <v>116</v>
      </c>
      <c r="AG205" s="119" t="s">
        <v>116</v>
      </c>
      <c r="AH205" s="119" t="s">
        <v>116</v>
      </c>
      <c r="AI205" s="119" t="s">
        <v>116</v>
      </c>
      <c r="AJ205" s="119" t="s">
        <v>116</v>
      </c>
      <c r="AK205" s="119" t="s">
        <v>116</v>
      </c>
      <c r="AL205" s="119" t="s">
        <v>116</v>
      </c>
      <c r="AM205" s="119" t="s">
        <v>116</v>
      </c>
      <c r="AN205" s="119" t="s">
        <v>116</v>
      </c>
      <c r="AO205" s="119" t="s">
        <v>116</v>
      </c>
      <c r="AP205" s="119" t="s">
        <v>116</v>
      </c>
      <c r="AQ205" s="119" t="s">
        <v>116</v>
      </c>
    </row>
    <row r="206" spans="1:43" ht="15.75" customHeight="1">
      <c r="A206" s="125" t="s">
        <v>186</v>
      </c>
      <c r="B206" s="178">
        <f>'Sources of Funds'!D44</f>
        <v>0</v>
      </c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7"/>
      <c r="N206" s="127"/>
      <c r="O206" s="127"/>
      <c r="P206" s="127"/>
      <c r="Q206" s="127"/>
      <c r="R206" s="127"/>
      <c r="S206" s="127"/>
      <c r="T206" s="127"/>
      <c r="U206" s="127"/>
      <c r="V206" s="127"/>
      <c r="W206" s="127"/>
      <c r="X206" s="127"/>
      <c r="Y206" s="127"/>
      <c r="Z206" s="127"/>
      <c r="AA206" s="127"/>
      <c r="AB206" s="127"/>
      <c r="AC206" s="127"/>
      <c r="AD206" s="127"/>
      <c r="AE206" s="127"/>
      <c r="AF206" s="127"/>
      <c r="AG206" s="127"/>
      <c r="AH206" s="127"/>
      <c r="AI206" s="127"/>
      <c r="AJ206" s="127"/>
      <c r="AK206" s="127"/>
      <c r="AL206" s="127"/>
      <c r="AM206" s="127"/>
      <c r="AN206" s="127"/>
      <c r="AO206" s="127"/>
      <c r="AP206" s="127"/>
      <c r="AQ206" s="127"/>
    </row>
    <row r="207" spans="1:43" ht="15.75" customHeight="1">
      <c r="A207" s="125" t="s">
        <v>200</v>
      </c>
      <c r="B207" s="136">
        <f>'Sources of Funds'!E44</f>
        <v>0</v>
      </c>
      <c r="C207" s="135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127"/>
      <c r="AI207" s="127"/>
      <c r="AJ207" s="127"/>
      <c r="AK207" s="127"/>
      <c r="AL207" s="127"/>
      <c r="AM207" s="127"/>
      <c r="AN207" s="127"/>
      <c r="AO207" s="127"/>
      <c r="AP207" s="127"/>
      <c r="AQ207" s="127"/>
    </row>
    <row r="208" spans="1:43" ht="15.75" customHeight="1">
      <c r="A208" s="117" t="s">
        <v>194</v>
      </c>
      <c r="B208" s="171">
        <f>'Sources of Funds'!C44</f>
        <v>0</v>
      </c>
      <c r="C208" s="120"/>
      <c r="D208" s="120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  <c r="AP208" s="120"/>
      <c r="AQ208" s="120"/>
    </row>
    <row r="209" spans="1:43" ht="15.75" customHeight="1">
      <c r="A209" s="117" t="s">
        <v>195</v>
      </c>
      <c r="B209" s="173">
        <f>B208</f>
        <v>0</v>
      </c>
      <c r="C209" s="120"/>
      <c r="D209" s="120"/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  <c r="X209" s="120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  <c r="AP209" s="120"/>
      <c r="AQ209" s="120"/>
    </row>
    <row r="210" spans="1:43" ht="15.75" customHeight="1">
      <c r="A210" s="117" t="s">
        <v>196</v>
      </c>
      <c r="B210" s="171">
        <f>IF(B207=0,0,12*PMT(B206/12,B207*12,-B209))</f>
        <v>0</v>
      </c>
      <c r="C210" s="120"/>
      <c r="D210" s="120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</row>
    <row r="211" spans="1:43" ht="15.75" customHeight="1">
      <c r="A211" s="125" t="s">
        <v>188</v>
      </c>
      <c r="B211" s="127"/>
      <c r="C211" s="127">
        <f>IF('Sources of Funds'!$G$44&gt;'Pro Forma'!C146,0,B210)</f>
        <v>0</v>
      </c>
      <c r="D211" s="127">
        <f>IF('Sources of Funds'!$G$44&gt;'Pro Forma'!D146,0,IF(C214-$B$210&gt;0,$B$210,C214))</f>
        <v>0</v>
      </c>
      <c r="E211" s="127">
        <f>IF('Sources of Funds'!$G$44&gt;'Pro Forma'!E146,0,IF(D214-$B$210&gt;0,$B$210,D214))</f>
        <v>0</v>
      </c>
      <c r="F211" s="127">
        <f>IF('Sources of Funds'!$G$44&gt;'Pro Forma'!F146,0,IF(E214-$B$210&gt;0,$B$210,E214))</f>
        <v>0</v>
      </c>
      <c r="G211" s="127">
        <f>IF('Sources of Funds'!$G$44&gt;'Pro Forma'!G146,0,IF(F214-$B$210&gt;0,$B$210,F214))</f>
        <v>0</v>
      </c>
      <c r="H211" s="127">
        <f>IF('Sources of Funds'!$G$44&gt;'Pro Forma'!H146,0,IF(G214-$B$210&gt;0,$B$210,G214))</f>
        <v>0</v>
      </c>
      <c r="I211" s="127">
        <f>IF('Sources of Funds'!$G$44&gt;'Pro Forma'!I146,0,IF(H214-$B$210&gt;0,$B$210,H214))</f>
        <v>0</v>
      </c>
      <c r="J211" s="127">
        <f>IF('Sources of Funds'!$G$44&gt;'Pro Forma'!J146,0,IF(I214-$B$210&gt;0,$B$210,I214))</f>
        <v>0</v>
      </c>
      <c r="K211" s="127">
        <f>IF('Sources of Funds'!$G$44&gt;'Pro Forma'!K146,0,IF(J214-$B$210&gt;0,$B$210,J214))</f>
        <v>0</v>
      </c>
      <c r="L211" s="127">
        <f>IF('Sources of Funds'!$G$44&gt;'Pro Forma'!L146,0,IF(K214-$B$210&gt;0,$B$210,K214))</f>
        <v>0</v>
      </c>
      <c r="M211" s="127">
        <f>IF('Sources of Funds'!$G$44&gt;'Pro Forma'!M146,0,IF(L214-$B$210&gt;0,$B$210,L214))</f>
        <v>0</v>
      </c>
      <c r="N211" s="127">
        <f>IF('Sources of Funds'!$G$44&gt;'Pro Forma'!N146,0,IF(M214-$B$210&gt;0,$B$210,M214))</f>
        <v>0</v>
      </c>
      <c r="O211" s="127">
        <f>IF('Sources of Funds'!$G$44&gt;'Pro Forma'!O146,0,IF(N214-$B$210&gt;0,$B$210,N214))</f>
        <v>0</v>
      </c>
      <c r="P211" s="127">
        <f>IF('Sources of Funds'!$G$44&gt;'Pro Forma'!P146,0,IF(O214-$B$210&gt;0,$B$210,O214))</f>
        <v>0</v>
      </c>
      <c r="Q211" s="127">
        <f>IF('Sources of Funds'!$G$44&gt;'Pro Forma'!Q146,0,IF(P214-$B$210&gt;0,$B$210,P214))</f>
        <v>0</v>
      </c>
      <c r="R211" s="127">
        <f>IF('Sources of Funds'!$G$44&gt;'Pro Forma'!R146,0,IF(Q214-$B$210&gt;0,$B$210,Q214))</f>
        <v>0</v>
      </c>
      <c r="S211" s="127">
        <f>IF('Sources of Funds'!$G$44&gt;'Pro Forma'!S146,0,IF(R214-$B$210&gt;0,$B$210,R214))</f>
        <v>0</v>
      </c>
      <c r="T211" s="127">
        <f>IF('Sources of Funds'!$G$44&gt;'Pro Forma'!T146,0,IF(S214-$B$210&gt;0,$B$210,S214))</f>
        <v>0</v>
      </c>
      <c r="U211" s="127">
        <f>IF('Sources of Funds'!$G$44&gt;'Pro Forma'!U146,0,IF(T214-$B$210&gt;0,$B$210,T214))</f>
        <v>0</v>
      </c>
      <c r="V211" s="127">
        <f>IF('Sources of Funds'!$G$44&gt;'Pro Forma'!V146,0,IF(U214-$B$210&gt;0,$B$210,U214))</f>
        <v>0</v>
      </c>
      <c r="W211" s="127">
        <f>IF('Sources of Funds'!$G$44&gt;'Pro Forma'!W146,0,IF(V214-$B$210&gt;0,$B$210,V214))</f>
        <v>0</v>
      </c>
      <c r="X211" s="127">
        <f>IF('Sources of Funds'!$G$44&gt;'Pro Forma'!X146,0,IF(W214-$B$210&gt;0,$B$210,W214))</f>
        <v>0</v>
      </c>
      <c r="Y211" s="127">
        <f>IF('Sources of Funds'!$G$44&gt;'Pro Forma'!Y146,0,IF(X214-$B$210&gt;0,$B$210,X214))</f>
        <v>0</v>
      </c>
      <c r="Z211" s="127">
        <f>IF('Sources of Funds'!$G$44&gt;'Pro Forma'!Z146,0,IF(Y214-$B$210&gt;0,$B$210,Y214))</f>
        <v>0</v>
      </c>
      <c r="AA211" s="127">
        <f>IF('Sources of Funds'!$G$44&gt;'Pro Forma'!AA146,0,IF(Z214-$B$210&gt;0,$B$210,Z214))</f>
        <v>0</v>
      </c>
      <c r="AB211" s="127">
        <f>IF('Sources of Funds'!$G$44&gt;'Pro Forma'!AB146,0,IF(AA214-$B$210&gt;0,$B$210,AA214))</f>
        <v>0</v>
      </c>
      <c r="AC211" s="127">
        <f>IF('Sources of Funds'!$G$44&gt;'Pro Forma'!AC146,0,IF(AB214-$B$210&gt;0,$B$210,AB214))</f>
        <v>0</v>
      </c>
      <c r="AD211" s="127">
        <f>IF('Sources of Funds'!$G$44&gt;'Pro Forma'!AD146,0,IF(AC214-$B$210&gt;0,$B$210,AC214))</f>
        <v>0</v>
      </c>
      <c r="AE211" s="127">
        <f>IF('Sources of Funds'!$G$44&gt;'Pro Forma'!AE146,0,IF(AD214-$B$210&gt;0,$B$210,AD214))</f>
        <v>0</v>
      </c>
      <c r="AF211" s="127">
        <f>IF('Sources of Funds'!$G$44&gt;'Pro Forma'!AF146,0,IF(AE214-$B$210&gt;0,$B$210,AE214))</f>
        <v>0</v>
      </c>
      <c r="AG211" s="127">
        <f>IF('Sources of Funds'!$G$44&gt;'Pro Forma'!AG146,0,IF(AF214-$B$210&gt;0,$B$210,AF214))</f>
        <v>0</v>
      </c>
      <c r="AH211" s="127">
        <f>IF('Sources of Funds'!$G$44&gt;'Pro Forma'!AH146,0,IF(AG214-$B$210&gt;0,$B$210,AG214))</f>
        <v>0</v>
      </c>
      <c r="AI211" s="127">
        <f>IF('Sources of Funds'!$G$44&gt;'Pro Forma'!AI146,0,IF(AH214-$B$210&gt;0,$B$210,AH214))</f>
        <v>0</v>
      </c>
      <c r="AJ211" s="127">
        <f>IF('Sources of Funds'!$G$44&gt;'Pro Forma'!AJ146,0,IF(AI214-$B$210&gt;0,$B$210,AI214))</f>
        <v>0</v>
      </c>
      <c r="AK211" s="127">
        <f>IF('Sources of Funds'!$G$44&gt;'Pro Forma'!AK146,0,IF(AJ214-$B$210&gt;0,$B$210,AJ214))</f>
        <v>0</v>
      </c>
      <c r="AL211" s="127">
        <f>IF('Sources of Funds'!$G$44&gt;'Pro Forma'!AL146,0,IF(AK214-$B$210&gt;0,$B$210,AK214))</f>
        <v>0</v>
      </c>
      <c r="AM211" s="127">
        <f>IF('Sources of Funds'!$G$44&gt;'Pro Forma'!AM146,0,IF(AL214-$B$210&gt;0,$B$210,AL214))</f>
        <v>0</v>
      </c>
      <c r="AN211" s="127">
        <f>IF('Sources of Funds'!$G$44&gt;'Pro Forma'!AN146,0,IF(AM214-$B$210&gt;0,$B$210,AM214))</f>
        <v>0</v>
      </c>
      <c r="AO211" s="127">
        <f>IF('Sources of Funds'!$G$44&gt;'Pro Forma'!AO146,0,IF(AN214-$B$210&gt;0,$B$210,AN214))</f>
        <v>0</v>
      </c>
      <c r="AP211" s="127">
        <f>IF('Sources of Funds'!$G$44&gt;'Pro Forma'!AP146,0,IF(AO214-$B$210&gt;0,$B$210,AO214))</f>
        <v>0</v>
      </c>
      <c r="AQ211" s="127">
        <f>IF('Sources of Funds'!$G$44&gt;'Pro Forma'!AQ146,0,IF(AP214-$B$210&gt;0,$B$210,AP214))</f>
        <v>0</v>
      </c>
    </row>
    <row r="212" spans="1:43" ht="15.75" customHeight="1">
      <c r="A212" s="125" t="s">
        <v>182</v>
      </c>
      <c r="B212" s="127"/>
      <c r="C212" s="127">
        <f>IF('Sources of Funds'!$G$44&gt;C146,0,B208*$B$206)</f>
        <v>0</v>
      </c>
      <c r="D212" s="127">
        <f>IF('Sources of Funds'!$G$44&gt;D146,0,IF(C214-$B$210&gt;0,$B$206*C214,0))</f>
        <v>0</v>
      </c>
      <c r="E212" s="127">
        <f>IF('Sources of Funds'!$G$44&gt;E146,0,IF(D214-$B$210&gt;0,$B$206*D214,0))</f>
        <v>0</v>
      </c>
      <c r="F212" s="127">
        <f>IF('Sources of Funds'!$G$44&gt;F146,0,IF(E214-$B$210&gt;0,$B$206*E214,0))</f>
        <v>0</v>
      </c>
      <c r="G212" s="127">
        <f>IF('Sources of Funds'!$G$44&gt;G146,0,IF(F214-$B$210&gt;0,$B$206*F214,0))</f>
        <v>0</v>
      </c>
      <c r="H212" s="127">
        <f>IF('Sources of Funds'!$G$44&gt;H146,0,IF(G214-$B$210&gt;0,$B$206*G214,0))</f>
        <v>0</v>
      </c>
      <c r="I212" s="127">
        <f>IF('Sources of Funds'!$G$44&gt;I146,0,IF(H214-$B$210&gt;0,$B$206*H214,0))</f>
        <v>0</v>
      </c>
      <c r="J212" s="127">
        <f>IF('Sources of Funds'!$G$44&gt;J146,0,IF(I214-$B$210&gt;0,$B$206*I214,0))</f>
        <v>0</v>
      </c>
      <c r="K212" s="127">
        <f>IF('Sources of Funds'!$G$44&gt;K146,0,IF(J214-$B$210&gt;0,$B$206*J214,0))</f>
        <v>0</v>
      </c>
      <c r="L212" s="127">
        <f>IF('Sources of Funds'!$G$44&gt;L146,0,IF(K214-$B$210&gt;0,$B$206*K214,0))</f>
        <v>0</v>
      </c>
      <c r="M212" s="127">
        <f>IF('Sources of Funds'!$G$44&gt;M146,0,IF(L214-$B$210&gt;0,$B$206*L214,0))</f>
        <v>0</v>
      </c>
      <c r="N212" s="127">
        <f>IF('Sources of Funds'!$G$44&gt;N146,0,IF(M214-$B$210&gt;0,$B$206*M214,0))</f>
        <v>0</v>
      </c>
      <c r="O212" s="127">
        <f>IF('Sources of Funds'!$G$44&gt;O146,0,IF(N214-$B$210&gt;0,$B$206*N214,0))</f>
        <v>0</v>
      </c>
      <c r="P212" s="127">
        <f>IF('Sources of Funds'!$G$44&gt;P146,0,IF(O214-$B$210&gt;0,$B$206*O214,0))</f>
        <v>0</v>
      </c>
      <c r="Q212" s="127">
        <f>IF('Sources of Funds'!$G$44&gt;Q146,0,IF(P214-$B$210&gt;0,$B$206*P214,0))</f>
        <v>0</v>
      </c>
      <c r="R212" s="127">
        <f>IF('Sources of Funds'!$G$44&gt;R146,0,IF(Q214-$B$210&gt;0,$B$206*Q214,0))</f>
        <v>0</v>
      </c>
      <c r="S212" s="127">
        <f>IF('Sources of Funds'!$G$44&gt;S146,0,IF(R214-$B$210&gt;0,$B$206*R214,0))</f>
        <v>0</v>
      </c>
      <c r="T212" s="127">
        <f>IF('Sources of Funds'!$G$44&gt;T146,0,IF(S214-$B$210&gt;0,$B$206*S214,0))</f>
        <v>0</v>
      </c>
      <c r="U212" s="127">
        <f>IF('Sources of Funds'!$G$44&gt;U146,0,IF(T214-$B$210&gt;0,$B$206*T214,0))</f>
        <v>0</v>
      </c>
      <c r="V212" s="127">
        <f>IF('Sources of Funds'!$G$44&gt;V146,0,IF(U214-$B$210&gt;0,$B$206*U214,0))</f>
        <v>0</v>
      </c>
      <c r="W212" s="127">
        <f>IF('Sources of Funds'!$G$44&gt;W146,0,IF(V214-$B$210&gt;0,$B$206*V214,0))</f>
        <v>0</v>
      </c>
      <c r="X212" s="127">
        <f>IF('Sources of Funds'!$G$44&gt;X146,0,IF(W214-$B$210&gt;0,$B$206*W214,0))</f>
        <v>0</v>
      </c>
      <c r="Y212" s="127">
        <f>IF('Sources of Funds'!$G$44&gt;Y146,0,IF(X214-$B$210&gt;0,$B$206*X214,0))</f>
        <v>0</v>
      </c>
      <c r="Z212" s="127">
        <f>IF('Sources of Funds'!$G$44&gt;Z146,0,IF(Y214-$B$210&gt;0,$B$206*Y214,0))</f>
        <v>0</v>
      </c>
      <c r="AA212" s="127">
        <f>IF('Sources of Funds'!$G$44&gt;AA146,0,IF(Z214-$B$210&gt;0,$B$206*Z214,0))</f>
        <v>0</v>
      </c>
      <c r="AB212" s="127">
        <f>IF('Sources of Funds'!$G$44&gt;AB146,0,IF(AA214-$B$210&gt;0,$B$206*AA214,0))</f>
        <v>0</v>
      </c>
      <c r="AC212" s="127">
        <f>IF('Sources of Funds'!$G$44&gt;AC146,0,IF(AB214-$B$210&gt;0,$B$206*AB214,0))</f>
        <v>0</v>
      </c>
      <c r="AD212" s="127">
        <f>IF('Sources of Funds'!$G$44&gt;AD146,0,IF(AC214-$B$210&gt;0,$B$206*AC214,0))</f>
        <v>0</v>
      </c>
      <c r="AE212" s="127">
        <f>IF('Sources of Funds'!$G$44&gt;AE146,0,IF(AD214-$B$210&gt;0,$B$206*AD214,0))</f>
        <v>0</v>
      </c>
      <c r="AF212" s="127">
        <f>IF('Sources of Funds'!$G$44&gt;AF146,0,IF(AE214-$B$210&gt;0,$B$206*AE214,0))</f>
        <v>0</v>
      </c>
      <c r="AG212" s="127">
        <f>IF('Sources of Funds'!$G$44&gt;AG146,0,IF(AF214-$B$210&gt;0,$B$206*AF214,0))</f>
        <v>0</v>
      </c>
      <c r="AH212" s="127">
        <f>IF('Sources of Funds'!$G$44&gt;AH146,0,IF(AG214-$B$210&gt;0,$B$206*AG214,0))</f>
        <v>0</v>
      </c>
      <c r="AI212" s="127">
        <f>IF('Sources of Funds'!$G$44&gt;AI146,0,IF(AH214-$B$210&gt;0,$B$206*AH214,0))</f>
        <v>0</v>
      </c>
      <c r="AJ212" s="127">
        <f>IF('Sources of Funds'!$G$44&gt;AJ146,0,IF(AI214-$B$210&gt;0,$B$206*AI214,0))</f>
        <v>0</v>
      </c>
      <c r="AK212" s="127">
        <f>IF('Sources of Funds'!$G$44&gt;AK146,0,IF(AJ214-$B$210&gt;0,$B$206*AJ214,0))</f>
        <v>0</v>
      </c>
      <c r="AL212" s="127">
        <f>IF('Sources of Funds'!$G$44&gt;AL146,0,IF(AK214-$B$210&gt;0,$B$206*AK214,0))</f>
        <v>0</v>
      </c>
      <c r="AM212" s="127">
        <f>IF('Sources of Funds'!$G$44&gt;AM146,0,IF(AL214-$B$210&gt;0,$B$206*AL214,0))</f>
        <v>0</v>
      </c>
      <c r="AN212" s="127">
        <f>IF('Sources of Funds'!$G$44&gt;AN146,0,IF(AM214-$B$210&gt;0,$B$206*AM214,0))</f>
        <v>0</v>
      </c>
      <c r="AO212" s="127">
        <f>IF('Sources of Funds'!$G$44&gt;AO146,0,IF(AN214-$B$210&gt;0,$B$206*AN214,0))</f>
        <v>0</v>
      </c>
      <c r="AP212" s="127">
        <f>IF('Sources of Funds'!$G$44&gt;AP146,0,IF(AO214-$B$210&gt;0,$B$206*AO214,0))</f>
        <v>0</v>
      </c>
      <c r="AQ212" s="127">
        <f>IF('Sources of Funds'!$G$44&gt;AQ146,0,IF(AP214-$B$210&gt;0,$B$206*AP214,0))</f>
        <v>0</v>
      </c>
    </row>
    <row r="213" spans="1:43" ht="15.75" customHeight="1">
      <c r="A213" s="125" t="s">
        <v>183</v>
      </c>
      <c r="B213" s="127"/>
      <c r="C213" s="127">
        <f t="shared" ref="C213:AQ213" si="55">C211-C212</f>
        <v>0</v>
      </c>
      <c r="D213" s="127">
        <f t="shared" si="55"/>
        <v>0</v>
      </c>
      <c r="E213" s="127">
        <f t="shared" si="55"/>
        <v>0</v>
      </c>
      <c r="F213" s="127">
        <f t="shared" si="55"/>
        <v>0</v>
      </c>
      <c r="G213" s="127">
        <f t="shared" si="55"/>
        <v>0</v>
      </c>
      <c r="H213" s="127">
        <f t="shared" si="55"/>
        <v>0</v>
      </c>
      <c r="I213" s="127">
        <f t="shared" si="55"/>
        <v>0</v>
      </c>
      <c r="J213" s="127">
        <f t="shared" si="55"/>
        <v>0</v>
      </c>
      <c r="K213" s="127">
        <f t="shared" si="55"/>
        <v>0</v>
      </c>
      <c r="L213" s="127">
        <f t="shared" si="55"/>
        <v>0</v>
      </c>
      <c r="M213" s="127">
        <f t="shared" si="55"/>
        <v>0</v>
      </c>
      <c r="N213" s="127">
        <f t="shared" si="55"/>
        <v>0</v>
      </c>
      <c r="O213" s="127">
        <f t="shared" si="55"/>
        <v>0</v>
      </c>
      <c r="P213" s="127">
        <f t="shared" si="55"/>
        <v>0</v>
      </c>
      <c r="Q213" s="127">
        <f t="shared" si="55"/>
        <v>0</v>
      </c>
      <c r="R213" s="127">
        <f t="shared" si="55"/>
        <v>0</v>
      </c>
      <c r="S213" s="127">
        <f t="shared" si="55"/>
        <v>0</v>
      </c>
      <c r="T213" s="127">
        <f t="shared" si="55"/>
        <v>0</v>
      </c>
      <c r="U213" s="127">
        <f t="shared" si="55"/>
        <v>0</v>
      </c>
      <c r="V213" s="127">
        <f t="shared" si="55"/>
        <v>0</v>
      </c>
      <c r="W213" s="127">
        <f t="shared" si="55"/>
        <v>0</v>
      </c>
      <c r="X213" s="127">
        <f t="shared" si="55"/>
        <v>0</v>
      </c>
      <c r="Y213" s="127">
        <f t="shared" si="55"/>
        <v>0</v>
      </c>
      <c r="Z213" s="127">
        <f t="shared" si="55"/>
        <v>0</v>
      </c>
      <c r="AA213" s="127">
        <f t="shared" si="55"/>
        <v>0</v>
      </c>
      <c r="AB213" s="127">
        <f t="shared" si="55"/>
        <v>0</v>
      </c>
      <c r="AC213" s="127">
        <f t="shared" si="55"/>
        <v>0</v>
      </c>
      <c r="AD213" s="127">
        <f t="shared" si="55"/>
        <v>0</v>
      </c>
      <c r="AE213" s="127">
        <f t="shared" si="55"/>
        <v>0</v>
      </c>
      <c r="AF213" s="127">
        <f t="shared" si="55"/>
        <v>0</v>
      </c>
      <c r="AG213" s="127">
        <f t="shared" si="55"/>
        <v>0</v>
      </c>
      <c r="AH213" s="127">
        <f t="shared" si="55"/>
        <v>0</v>
      </c>
      <c r="AI213" s="127">
        <f t="shared" si="55"/>
        <v>0</v>
      </c>
      <c r="AJ213" s="127">
        <f t="shared" si="55"/>
        <v>0</v>
      </c>
      <c r="AK213" s="127">
        <f t="shared" si="55"/>
        <v>0</v>
      </c>
      <c r="AL213" s="127">
        <f t="shared" si="55"/>
        <v>0</v>
      </c>
      <c r="AM213" s="127">
        <f t="shared" si="55"/>
        <v>0</v>
      </c>
      <c r="AN213" s="127">
        <f t="shared" si="55"/>
        <v>0</v>
      </c>
      <c r="AO213" s="127">
        <f t="shared" si="55"/>
        <v>0</v>
      </c>
      <c r="AP213" s="127">
        <f t="shared" si="55"/>
        <v>0</v>
      </c>
      <c r="AQ213" s="127">
        <f t="shared" si="55"/>
        <v>0</v>
      </c>
    </row>
    <row r="214" spans="1:43" ht="15.75" customHeight="1">
      <c r="A214" s="125" t="s">
        <v>197</v>
      </c>
      <c r="B214" s="127"/>
      <c r="C214" s="127">
        <f>B208-C213</f>
        <v>0</v>
      </c>
      <c r="D214" s="127">
        <f t="shared" ref="D214:AQ214" si="56">C216-D213</f>
        <v>0</v>
      </c>
      <c r="E214" s="127">
        <f t="shared" si="56"/>
        <v>0</v>
      </c>
      <c r="F214" s="127">
        <f t="shared" si="56"/>
        <v>0</v>
      </c>
      <c r="G214" s="127">
        <f t="shared" si="56"/>
        <v>0</v>
      </c>
      <c r="H214" s="127">
        <f t="shared" si="56"/>
        <v>0</v>
      </c>
      <c r="I214" s="127">
        <f t="shared" si="56"/>
        <v>0</v>
      </c>
      <c r="J214" s="127">
        <f t="shared" si="56"/>
        <v>0</v>
      </c>
      <c r="K214" s="127">
        <f t="shared" si="56"/>
        <v>0</v>
      </c>
      <c r="L214" s="127">
        <f t="shared" si="56"/>
        <v>0</v>
      </c>
      <c r="M214" s="127">
        <f t="shared" si="56"/>
        <v>0</v>
      </c>
      <c r="N214" s="127">
        <f t="shared" si="56"/>
        <v>0</v>
      </c>
      <c r="O214" s="127">
        <f t="shared" si="56"/>
        <v>0</v>
      </c>
      <c r="P214" s="127">
        <f t="shared" si="56"/>
        <v>0</v>
      </c>
      <c r="Q214" s="127">
        <f t="shared" si="56"/>
        <v>0</v>
      </c>
      <c r="R214" s="127">
        <f t="shared" si="56"/>
        <v>0</v>
      </c>
      <c r="S214" s="127">
        <f t="shared" si="56"/>
        <v>0</v>
      </c>
      <c r="T214" s="127">
        <f t="shared" si="56"/>
        <v>0</v>
      </c>
      <c r="U214" s="127">
        <f t="shared" si="56"/>
        <v>0</v>
      </c>
      <c r="V214" s="127">
        <f t="shared" si="56"/>
        <v>0</v>
      </c>
      <c r="W214" s="127">
        <f t="shared" si="56"/>
        <v>0</v>
      </c>
      <c r="X214" s="127">
        <f t="shared" si="56"/>
        <v>0</v>
      </c>
      <c r="Y214" s="127">
        <f t="shared" si="56"/>
        <v>0</v>
      </c>
      <c r="Z214" s="127">
        <f t="shared" si="56"/>
        <v>0</v>
      </c>
      <c r="AA214" s="127">
        <f t="shared" si="56"/>
        <v>0</v>
      </c>
      <c r="AB214" s="127">
        <f t="shared" si="56"/>
        <v>0</v>
      </c>
      <c r="AC214" s="127">
        <f t="shared" si="56"/>
        <v>0</v>
      </c>
      <c r="AD214" s="127">
        <f t="shared" si="56"/>
        <v>0</v>
      </c>
      <c r="AE214" s="127">
        <f t="shared" si="56"/>
        <v>0</v>
      </c>
      <c r="AF214" s="127">
        <f t="shared" si="56"/>
        <v>0</v>
      </c>
      <c r="AG214" s="127">
        <f t="shared" si="56"/>
        <v>0</v>
      </c>
      <c r="AH214" s="127">
        <f t="shared" si="56"/>
        <v>0</v>
      </c>
      <c r="AI214" s="127">
        <f t="shared" si="56"/>
        <v>0</v>
      </c>
      <c r="AJ214" s="127">
        <f t="shared" si="56"/>
        <v>0</v>
      </c>
      <c r="AK214" s="127">
        <f t="shared" si="56"/>
        <v>0</v>
      </c>
      <c r="AL214" s="127">
        <f t="shared" si="56"/>
        <v>0</v>
      </c>
      <c r="AM214" s="127">
        <f t="shared" si="56"/>
        <v>0</v>
      </c>
      <c r="AN214" s="127">
        <f t="shared" si="56"/>
        <v>0</v>
      </c>
      <c r="AO214" s="127">
        <f t="shared" si="56"/>
        <v>0</v>
      </c>
      <c r="AP214" s="127">
        <f t="shared" si="56"/>
        <v>0</v>
      </c>
      <c r="AQ214" s="127">
        <f t="shared" si="56"/>
        <v>0</v>
      </c>
    </row>
    <row r="215" spans="1:43" ht="15.75" customHeight="1">
      <c r="A215" s="117" t="s">
        <v>198</v>
      </c>
      <c r="B215" s="117"/>
      <c r="C215" s="127">
        <f>IF(C214=0,0,+B206*B208-C212)</f>
        <v>0</v>
      </c>
      <c r="D215" s="127">
        <f t="shared" ref="D215:AQ215" si="57">IF(D214=0,0,$B$206*(C214+C215)-D212)</f>
        <v>0</v>
      </c>
      <c r="E215" s="127">
        <f t="shared" si="57"/>
        <v>0</v>
      </c>
      <c r="F215" s="127">
        <f t="shared" si="57"/>
        <v>0</v>
      </c>
      <c r="G215" s="127">
        <f t="shared" si="57"/>
        <v>0</v>
      </c>
      <c r="H215" s="127">
        <f t="shared" si="57"/>
        <v>0</v>
      </c>
      <c r="I215" s="127">
        <f t="shared" si="57"/>
        <v>0</v>
      </c>
      <c r="J215" s="127">
        <f t="shared" si="57"/>
        <v>0</v>
      </c>
      <c r="K215" s="127">
        <f t="shared" si="57"/>
        <v>0</v>
      </c>
      <c r="L215" s="127">
        <f t="shared" si="57"/>
        <v>0</v>
      </c>
      <c r="M215" s="127">
        <f t="shared" si="57"/>
        <v>0</v>
      </c>
      <c r="N215" s="127">
        <f t="shared" si="57"/>
        <v>0</v>
      </c>
      <c r="O215" s="127">
        <f t="shared" si="57"/>
        <v>0</v>
      </c>
      <c r="P215" s="127">
        <f t="shared" si="57"/>
        <v>0</v>
      </c>
      <c r="Q215" s="127">
        <f t="shared" si="57"/>
        <v>0</v>
      </c>
      <c r="R215" s="127">
        <f t="shared" si="57"/>
        <v>0</v>
      </c>
      <c r="S215" s="127">
        <f t="shared" si="57"/>
        <v>0</v>
      </c>
      <c r="T215" s="127">
        <f t="shared" si="57"/>
        <v>0</v>
      </c>
      <c r="U215" s="127">
        <f t="shared" si="57"/>
        <v>0</v>
      </c>
      <c r="V215" s="127">
        <f t="shared" si="57"/>
        <v>0</v>
      </c>
      <c r="W215" s="127">
        <f t="shared" si="57"/>
        <v>0</v>
      </c>
      <c r="X215" s="127">
        <f t="shared" si="57"/>
        <v>0</v>
      </c>
      <c r="Y215" s="127">
        <f t="shared" si="57"/>
        <v>0</v>
      </c>
      <c r="Z215" s="127">
        <f t="shared" si="57"/>
        <v>0</v>
      </c>
      <c r="AA215" s="127">
        <f t="shared" si="57"/>
        <v>0</v>
      </c>
      <c r="AB215" s="127">
        <f t="shared" si="57"/>
        <v>0</v>
      </c>
      <c r="AC215" s="127">
        <f t="shared" si="57"/>
        <v>0</v>
      </c>
      <c r="AD215" s="127">
        <f t="shared" si="57"/>
        <v>0</v>
      </c>
      <c r="AE215" s="127">
        <f t="shared" si="57"/>
        <v>0</v>
      </c>
      <c r="AF215" s="127">
        <f t="shared" si="57"/>
        <v>0</v>
      </c>
      <c r="AG215" s="127">
        <f t="shared" si="57"/>
        <v>0</v>
      </c>
      <c r="AH215" s="127">
        <f t="shared" si="57"/>
        <v>0</v>
      </c>
      <c r="AI215" s="127">
        <f t="shared" si="57"/>
        <v>0</v>
      </c>
      <c r="AJ215" s="127">
        <f t="shared" si="57"/>
        <v>0</v>
      </c>
      <c r="AK215" s="127">
        <f t="shared" si="57"/>
        <v>0</v>
      </c>
      <c r="AL215" s="127">
        <f t="shared" si="57"/>
        <v>0</v>
      </c>
      <c r="AM215" s="127">
        <f t="shared" si="57"/>
        <v>0</v>
      </c>
      <c r="AN215" s="127">
        <f t="shared" si="57"/>
        <v>0</v>
      </c>
      <c r="AO215" s="127">
        <f t="shared" si="57"/>
        <v>0</v>
      </c>
      <c r="AP215" s="127">
        <f t="shared" si="57"/>
        <v>0</v>
      </c>
      <c r="AQ215" s="127">
        <f t="shared" si="57"/>
        <v>0</v>
      </c>
    </row>
    <row r="216" spans="1:43" ht="15.75" customHeight="1">
      <c r="A216" s="117" t="s">
        <v>199</v>
      </c>
      <c r="B216" s="117"/>
      <c r="C216" s="127">
        <f t="shared" ref="C216:AQ216" si="58">C215+C214</f>
        <v>0</v>
      </c>
      <c r="D216" s="127">
        <f t="shared" si="58"/>
        <v>0</v>
      </c>
      <c r="E216" s="127">
        <f t="shared" si="58"/>
        <v>0</v>
      </c>
      <c r="F216" s="127">
        <f t="shared" si="58"/>
        <v>0</v>
      </c>
      <c r="G216" s="127">
        <f t="shared" si="58"/>
        <v>0</v>
      </c>
      <c r="H216" s="127">
        <f t="shared" si="58"/>
        <v>0</v>
      </c>
      <c r="I216" s="127">
        <f t="shared" si="58"/>
        <v>0</v>
      </c>
      <c r="J216" s="127">
        <f t="shared" si="58"/>
        <v>0</v>
      </c>
      <c r="K216" s="127">
        <f t="shared" si="58"/>
        <v>0</v>
      </c>
      <c r="L216" s="127">
        <f t="shared" si="58"/>
        <v>0</v>
      </c>
      <c r="M216" s="127">
        <f t="shared" si="58"/>
        <v>0</v>
      </c>
      <c r="N216" s="127">
        <f t="shared" si="58"/>
        <v>0</v>
      </c>
      <c r="O216" s="127">
        <f t="shared" si="58"/>
        <v>0</v>
      </c>
      <c r="P216" s="127">
        <f t="shared" si="58"/>
        <v>0</v>
      </c>
      <c r="Q216" s="127">
        <f t="shared" si="58"/>
        <v>0</v>
      </c>
      <c r="R216" s="127">
        <f t="shared" si="58"/>
        <v>0</v>
      </c>
      <c r="S216" s="127">
        <f t="shared" si="58"/>
        <v>0</v>
      </c>
      <c r="T216" s="127">
        <f t="shared" si="58"/>
        <v>0</v>
      </c>
      <c r="U216" s="127">
        <f t="shared" si="58"/>
        <v>0</v>
      </c>
      <c r="V216" s="127">
        <f t="shared" si="58"/>
        <v>0</v>
      </c>
      <c r="W216" s="127">
        <f t="shared" si="58"/>
        <v>0</v>
      </c>
      <c r="X216" s="127">
        <f t="shared" si="58"/>
        <v>0</v>
      </c>
      <c r="Y216" s="127">
        <f t="shared" si="58"/>
        <v>0</v>
      </c>
      <c r="Z216" s="127">
        <f t="shared" si="58"/>
        <v>0</v>
      </c>
      <c r="AA216" s="127">
        <f t="shared" si="58"/>
        <v>0</v>
      </c>
      <c r="AB216" s="127">
        <f t="shared" si="58"/>
        <v>0</v>
      </c>
      <c r="AC216" s="127">
        <f t="shared" si="58"/>
        <v>0</v>
      </c>
      <c r="AD216" s="127">
        <f t="shared" si="58"/>
        <v>0</v>
      </c>
      <c r="AE216" s="127">
        <f t="shared" si="58"/>
        <v>0</v>
      </c>
      <c r="AF216" s="127">
        <f t="shared" si="58"/>
        <v>0</v>
      </c>
      <c r="AG216" s="127">
        <f t="shared" si="58"/>
        <v>0</v>
      </c>
      <c r="AH216" s="127">
        <f t="shared" si="58"/>
        <v>0</v>
      </c>
      <c r="AI216" s="127">
        <f t="shared" si="58"/>
        <v>0</v>
      </c>
      <c r="AJ216" s="127">
        <f t="shared" si="58"/>
        <v>0</v>
      </c>
      <c r="AK216" s="127">
        <f t="shared" si="58"/>
        <v>0</v>
      </c>
      <c r="AL216" s="127">
        <f t="shared" si="58"/>
        <v>0</v>
      </c>
      <c r="AM216" s="127">
        <f t="shared" si="58"/>
        <v>0</v>
      </c>
      <c r="AN216" s="127">
        <f t="shared" si="58"/>
        <v>0</v>
      </c>
      <c r="AO216" s="127">
        <f t="shared" si="58"/>
        <v>0</v>
      </c>
      <c r="AP216" s="127">
        <f t="shared" si="58"/>
        <v>0</v>
      </c>
      <c r="AQ216" s="127">
        <f t="shared" si="58"/>
        <v>0</v>
      </c>
    </row>
    <row r="217" spans="1:43" ht="15.75" customHeight="1">
      <c r="A217" s="117"/>
      <c r="B217" s="11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127"/>
      <c r="AI217" s="127"/>
      <c r="AJ217" s="127"/>
      <c r="AK217" s="127"/>
      <c r="AL217" s="127"/>
      <c r="AM217" s="127"/>
      <c r="AN217" s="127"/>
      <c r="AO217" s="127"/>
      <c r="AP217" s="127"/>
      <c r="AQ217" s="127"/>
    </row>
    <row r="218" spans="1:43" ht="15.75" customHeight="1">
      <c r="A218" s="28" t="s">
        <v>201</v>
      </c>
      <c r="B218" s="121"/>
      <c r="C218" s="92"/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</row>
    <row r="219" spans="1:43" ht="15.75" customHeight="1">
      <c r="A219" s="119" t="s">
        <v>116</v>
      </c>
      <c r="B219" s="119" t="s">
        <v>116</v>
      </c>
      <c r="C219" s="119" t="s">
        <v>116</v>
      </c>
      <c r="D219" s="119" t="s">
        <v>116</v>
      </c>
      <c r="E219" s="119" t="s">
        <v>116</v>
      </c>
      <c r="F219" s="119" t="s">
        <v>116</v>
      </c>
      <c r="G219" s="119" t="s">
        <v>116</v>
      </c>
      <c r="H219" s="119" t="s">
        <v>116</v>
      </c>
      <c r="I219" s="119" t="s">
        <v>116</v>
      </c>
      <c r="J219" s="119" t="s">
        <v>116</v>
      </c>
      <c r="K219" s="119" t="s">
        <v>116</v>
      </c>
      <c r="L219" s="119" t="s">
        <v>116</v>
      </c>
      <c r="M219" s="119" t="s">
        <v>116</v>
      </c>
      <c r="N219" s="119" t="s">
        <v>116</v>
      </c>
      <c r="O219" s="119" t="s">
        <v>116</v>
      </c>
      <c r="P219" s="119" t="s">
        <v>116</v>
      </c>
      <c r="Q219" s="119" t="s">
        <v>116</v>
      </c>
      <c r="R219" s="119" t="s">
        <v>116</v>
      </c>
      <c r="S219" s="119" t="s">
        <v>116</v>
      </c>
      <c r="T219" s="119" t="s">
        <v>116</v>
      </c>
      <c r="U219" s="119" t="s">
        <v>116</v>
      </c>
      <c r="V219" s="119" t="s">
        <v>116</v>
      </c>
      <c r="W219" s="119" t="s">
        <v>116</v>
      </c>
      <c r="X219" s="119" t="s">
        <v>116</v>
      </c>
      <c r="Y219" s="119" t="s">
        <v>116</v>
      </c>
      <c r="Z219" s="119" t="s">
        <v>116</v>
      </c>
      <c r="AA219" s="119" t="s">
        <v>116</v>
      </c>
      <c r="AB219" s="119" t="s">
        <v>116</v>
      </c>
      <c r="AC219" s="119" t="s">
        <v>116</v>
      </c>
      <c r="AD219" s="119" t="s">
        <v>116</v>
      </c>
      <c r="AE219" s="119" t="s">
        <v>116</v>
      </c>
      <c r="AF219" s="119" t="s">
        <v>116</v>
      </c>
      <c r="AG219" s="119" t="s">
        <v>116</v>
      </c>
      <c r="AH219" s="119" t="s">
        <v>116</v>
      </c>
      <c r="AI219" s="119" t="s">
        <v>116</v>
      </c>
      <c r="AJ219" s="119" t="s">
        <v>116</v>
      </c>
      <c r="AK219" s="119" t="s">
        <v>116</v>
      </c>
      <c r="AL219" s="119" t="s">
        <v>116</v>
      </c>
      <c r="AM219" s="119" t="s">
        <v>116</v>
      </c>
      <c r="AN219" s="119" t="s">
        <v>116</v>
      </c>
      <c r="AO219" s="119" t="s">
        <v>116</v>
      </c>
      <c r="AP219" s="119" t="s">
        <v>116</v>
      </c>
      <c r="AQ219" s="119" t="s">
        <v>116</v>
      </c>
    </row>
    <row r="220" spans="1:43" ht="15.75" customHeight="1">
      <c r="A220" s="125" t="s">
        <v>186</v>
      </c>
      <c r="B220" s="135">
        <f>'Sources of Funds'!D45</f>
        <v>0</v>
      </c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</row>
    <row r="221" spans="1:43" ht="15.75" customHeight="1">
      <c r="A221" s="125" t="s">
        <v>202</v>
      </c>
      <c r="B221" s="127">
        <f>'Sources of Funds'!F45</f>
        <v>0</v>
      </c>
      <c r="C221" s="127"/>
      <c r="D221" s="127"/>
      <c r="E221" s="127"/>
      <c r="F221" s="127"/>
      <c r="G221" s="127"/>
      <c r="H221" s="127"/>
      <c r="I221" s="127"/>
      <c r="J221" s="127"/>
      <c r="K221" s="127"/>
      <c r="L221" s="127"/>
      <c r="M221" s="127"/>
      <c r="N221" s="127"/>
      <c r="O221" s="127"/>
      <c r="P221" s="127"/>
      <c r="Q221" s="127"/>
      <c r="R221" s="127"/>
      <c r="S221" s="127"/>
      <c r="T221" s="127"/>
      <c r="U221" s="127"/>
      <c r="V221" s="127"/>
      <c r="W221" s="127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127"/>
      <c r="AH221" s="127"/>
      <c r="AI221" s="127"/>
      <c r="AJ221" s="127"/>
      <c r="AK221" s="127"/>
      <c r="AL221" s="127"/>
      <c r="AM221" s="127"/>
      <c r="AN221" s="127"/>
      <c r="AO221" s="127"/>
      <c r="AP221" s="127"/>
      <c r="AQ221" s="127"/>
    </row>
    <row r="222" spans="1:43" ht="15.75" customHeight="1">
      <c r="A222" s="125" t="s">
        <v>180</v>
      </c>
      <c r="B222" s="127">
        <f>'Sources of Funds'!C45</f>
        <v>0</v>
      </c>
      <c r="C222" s="127"/>
      <c r="D222" s="127"/>
      <c r="E222" s="127"/>
      <c r="F222" s="127"/>
      <c r="G222" s="127"/>
      <c r="H222" s="127"/>
      <c r="I222" s="127"/>
      <c r="J222" s="127"/>
      <c r="K222" s="127"/>
      <c r="L222" s="127"/>
      <c r="M222" s="127"/>
      <c r="N222" s="127"/>
      <c r="O222" s="127"/>
      <c r="P222" s="127"/>
      <c r="Q222" s="127"/>
      <c r="R222" s="127"/>
      <c r="S222" s="127"/>
      <c r="T222" s="127"/>
      <c r="U222" s="127"/>
      <c r="V222" s="127"/>
      <c r="W222" s="127"/>
      <c r="X222" s="127"/>
      <c r="Y222" s="127"/>
      <c r="Z222" s="127"/>
      <c r="AA222" s="127"/>
      <c r="AB222" s="127"/>
      <c r="AC222" s="127"/>
      <c r="AD222" s="127"/>
      <c r="AE222" s="127"/>
      <c r="AF222" s="127"/>
      <c r="AG222" s="127"/>
      <c r="AH222" s="127"/>
      <c r="AI222" s="127"/>
      <c r="AJ222" s="127"/>
      <c r="AK222" s="127"/>
      <c r="AL222" s="127"/>
      <c r="AM222" s="127"/>
      <c r="AN222" s="127"/>
      <c r="AO222" s="127"/>
      <c r="AP222" s="127"/>
      <c r="AQ222" s="127"/>
    </row>
    <row r="223" spans="1:43" ht="15.75" customHeight="1">
      <c r="A223" s="125" t="s">
        <v>195</v>
      </c>
      <c r="B223" s="127">
        <f>B222</f>
        <v>0</v>
      </c>
      <c r="C223" s="127"/>
      <c r="D223" s="127"/>
      <c r="E223" s="127"/>
      <c r="F223" s="127"/>
      <c r="G223" s="127"/>
      <c r="H223" s="127"/>
      <c r="I223" s="127"/>
      <c r="J223" s="127"/>
      <c r="K223" s="127"/>
      <c r="L223" s="127"/>
      <c r="M223" s="127"/>
      <c r="N223" s="127"/>
      <c r="O223" s="127"/>
      <c r="P223" s="127"/>
      <c r="Q223" s="127"/>
      <c r="R223" s="127"/>
      <c r="S223" s="127"/>
      <c r="T223" s="127"/>
      <c r="U223" s="127"/>
      <c r="V223" s="127"/>
      <c r="W223" s="127"/>
      <c r="X223" s="127"/>
      <c r="Y223" s="127"/>
      <c r="Z223" s="127"/>
      <c r="AA223" s="127"/>
      <c r="AB223" s="127"/>
      <c r="AC223" s="127"/>
      <c r="AD223" s="127"/>
      <c r="AE223" s="127"/>
      <c r="AF223" s="127"/>
      <c r="AG223" s="127"/>
      <c r="AH223" s="127"/>
      <c r="AI223" s="127"/>
      <c r="AJ223" s="127"/>
      <c r="AK223" s="127"/>
      <c r="AL223" s="127"/>
      <c r="AM223" s="127"/>
      <c r="AN223" s="127"/>
      <c r="AO223" s="127"/>
      <c r="AP223" s="127"/>
      <c r="AQ223" s="127"/>
    </row>
    <row r="224" spans="1:43" ht="15.75" customHeight="1">
      <c r="A224" s="125" t="s">
        <v>196</v>
      </c>
      <c r="B224" s="120">
        <f>IF(B222=0,0,12*PMT(B220/12,B221*12,-B222))</f>
        <v>0</v>
      </c>
      <c r="C224" s="127"/>
      <c r="D224" s="127"/>
      <c r="E224" s="127"/>
      <c r="F224" s="127"/>
      <c r="G224" s="127"/>
      <c r="H224" s="127"/>
      <c r="I224" s="127"/>
      <c r="J224" s="127"/>
      <c r="K224" s="127"/>
      <c r="L224" s="127"/>
      <c r="M224" s="127"/>
      <c r="N224" s="127"/>
      <c r="O224" s="127"/>
      <c r="P224" s="127"/>
      <c r="Q224" s="127"/>
      <c r="R224" s="127"/>
      <c r="S224" s="127"/>
      <c r="T224" s="127"/>
      <c r="U224" s="127"/>
      <c r="V224" s="127"/>
      <c r="W224" s="127"/>
      <c r="X224" s="127"/>
      <c r="Y224" s="127"/>
      <c r="Z224" s="127"/>
      <c r="AA224" s="127"/>
      <c r="AB224" s="127"/>
      <c r="AC224" s="127"/>
      <c r="AD224" s="127"/>
      <c r="AE224" s="127"/>
      <c r="AF224" s="127"/>
      <c r="AG224" s="127"/>
      <c r="AH224" s="127"/>
      <c r="AI224" s="127"/>
      <c r="AJ224" s="127"/>
      <c r="AK224" s="127"/>
      <c r="AL224" s="127"/>
      <c r="AM224" s="127"/>
      <c r="AN224" s="127"/>
      <c r="AO224" s="127"/>
      <c r="AP224" s="127"/>
      <c r="AQ224" s="127"/>
    </row>
    <row r="225" spans="1:43" ht="15.75" customHeight="1">
      <c r="A225" s="125" t="s">
        <v>188</v>
      </c>
      <c r="B225" s="127"/>
      <c r="C225" s="127">
        <f>IF('Sources of Funds'!$G$45&gt;'Pro Forma'!C204,0,B224)</f>
        <v>0</v>
      </c>
      <c r="D225" s="127">
        <f>IF('Sources of Funds'!$G$45&gt;'Pro Forma'!D204,0,IF(C230-$B$224&gt;0,$B$224,C230))</f>
        <v>0</v>
      </c>
      <c r="E225" s="127">
        <f>IF('Sources of Funds'!$G$45&gt;'Pro Forma'!E204,0,IF(D230-$B$224&gt;0,$B$224,D230))</f>
        <v>0</v>
      </c>
      <c r="F225" s="127">
        <f>IF('Sources of Funds'!$G$45&gt;'Pro Forma'!F204,0,IF(E230-$B$224&gt;0,$B$224,E230))</f>
        <v>0</v>
      </c>
      <c r="G225" s="127">
        <f>IF('Sources of Funds'!$G$45&gt;'Pro Forma'!G204,0,IF(F230-$B$224&gt;0,$B$224,F230))</f>
        <v>0</v>
      </c>
      <c r="H225" s="127">
        <f>IF('Sources of Funds'!$G$45&gt;'Pro Forma'!H204,0,IF(G230-$B$224&gt;0,$B$224,G230))</f>
        <v>0</v>
      </c>
      <c r="I225" s="127">
        <f>IF('Sources of Funds'!$G$45&gt;'Pro Forma'!I204,0,IF(H230-$B$224&gt;0,$B$224,H230))</f>
        <v>0</v>
      </c>
      <c r="J225" s="127">
        <f>IF('Sources of Funds'!$G$45&gt;'Pro Forma'!J204,0,IF(I230-$B$224&gt;0,$B$224,I230))</f>
        <v>0</v>
      </c>
      <c r="K225" s="127">
        <f>IF('Sources of Funds'!$G$45&gt;'Pro Forma'!K204,0,IF(J230-$B$224&gt;0,$B$224,J230))</f>
        <v>0</v>
      </c>
      <c r="L225" s="127">
        <f>IF('Sources of Funds'!$G$45&gt;'Pro Forma'!L204,0,IF(K230-$B$224&gt;0,$B$224,K230))</f>
        <v>0</v>
      </c>
      <c r="M225" s="127">
        <f>IF('Sources of Funds'!$G$45&gt;'Pro Forma'!M204,0,IF(L230-$B$224&gt;0,$B$224,L230))</f>
        <v>0</v>
      </c>
      <c r="N225" s="127">
        <f>IF('Sources of Funds'!$G$45&gt;'Pro Forma'!N204,0,IF(M230-$B$224&gt;0,$B$224,M230))</f>
        <v>0</v>
      </c>
      <c r="O225" s="127">
        <f>IF('Sources of Funds'!$G$45&gt;'Pro Forma'!O204,0,IF(N230-$B$224&gt;0,$B$224,N230))</f>
        <v>0</v>
      </c>
      <c r="P225" s="127">
        <f>IF('Sources of Funds'!$G$45&gt;'Pro Forma'!P204,0,IF(O230-$B$224&gt;0,$B$224,O230))</f>
        <v>0</v>
      </c>
      <c r="Q225" s="127">
        <f>IF('Sources of Funds'!$G$45&gt;'Pro Forma'!Q204,0,IF(P230-$B$224&gt;0,$B$224,P230))</f>
        <v>0</v>
      </c>
      <c r="R225" s="127">
        <f>IF('Sources of Funds'!$G$45&gt;'Pro Forma'!R204,0,IF(Q230-$B$224&gt;0,$B$224,Q230))</f>
        <v>0</v>
      </c>
      <c r="S225" s="127">
        <f>IF('Sources of Funds'!$G$45&gt;'Pro Forma'!S204,0,IF(R230-$B$224&gt;0,$B$224,R230))</f>
        <v>0</v>
      </c>
      <c r="T225" s="127">
        <f>IF('Sources of Funds'!$G$45&gt;'Pro Forma'!T204,0,IF(S230-$B$224&gt;0,$B$224,S230))</f>
        <v>0</v>
      </c>
      <c r="U225" s="127">
        <f>IF('Sources of Funds'!$G$45&gt;'Pro Forma'!U204,0,IF(T230-$B$224&gt;0,$B$224,T230))</f>
        <v>0</v>
      </c>
      <c r="V225" s="127">
        <f>IF('Sources of Funds'!$G$45&gt;'Pro Forma'!V204,0,IF(U230-$B$224&gt;0,$B$224,U230))</f>
        <v>0</v>
      </c>
      <c r="W225" s="127">
        <f>IF('Sources of Funds'!$G$45&gt;'Pro Forma'!W204,0,IF(V230-$B$224&gt;0,$B$224,V230))</f>
        <v>0</v>
      </c>
      <c r="X225" s="127">
        <f>IF('Sources of Funds'!$G$45&gt;'Pro Forma'!X204,0,IF(W230-$B$224&gt;0,$B$224,W230))</f>
        <v>0</v>
      </c>
      <c r="Y225" s="127">
        <f>IF('Sources of Funds'!$G$45&gt;'Pro Forma'!Y204,0,IF(X230-$B$224&gt;0,$B$224,X230))</f>
        <v>0</v>
      </c>
      <c r="Z225" s="127">
        <f>IF('Sources of Funds'!$G$45&gt;'Pro Forma'!Z204,0,IF(Y230-$B$224&gt;0,$B$224,Y230))</f>
        <v>0</v>
      </c>
      <c r="AA225" s="127">
        <f>IF('Sources of Funds'!$G$45&gt;'Pro Forma'!AA204,0,IF(Z230-$B$224&gt;0,$B$224,Z230))</f>
        <v>0</v>
      </c>
      <c r="AB225" s="127">
        <f>IF('Sources of Funds'!$G$45&gt;'Pro Forma'!AB204,0,IF(AA230-$B$224&gt;0,$B$224,AA230))</f>
        <v>0</v>
      </c>
      <c r="AC225" s="127">
        <f>IF('Sources of Funds'!$G$45&gt;'Pro Forma'!AC204,0,IF(AB230-$B$224&gt;0,$B$224,AB230))</f>
        <v>0</v>
      </c>
      <c r="AD225" s="127">
        <f>IF('Sources of Funds'!$G$45&gt;'Pro Forma'!AD204,0,IF(AC230-$B$224&gt;0,$B$224,AC230))</f>
        <v>0</v>
      </c>
      <c r="AE225" s="127">
        <f>IF('Sources of Funds'!$G$45&gt;'Pro Forma'!AE204,0,IF(AD230-$B$224&gt;0,$B$224,AD230))</f>
        <v>0</v>
      </c>
      <c r="AF225" s="127">
        <f>IF('Sources of Funds'!$G$45&gt;'Pro Forma'!AF204,0,IF(AE230-$B$224&gt;0,$B$224,AE230))</f>
        <v>0</v>
      </c>
      <c r="AG225" s="127">
        <f>IF('Sources of Funds'!$G$45&gt;'Pro Forma'!AG204,0,IF(AF230-$B$224&gt;0,$B$224,AF230))</f>
        <v>0</v>
      </c>
      <c r="AH225" s="127">
        <f>IF('Sources of Funds'!$G$45&gt;'Pro Forma'!AH204,0,IF(AG230-$B$224&gt;0,$B$224,AG230))</f>
        <v>0</v>
      </c>
      <c r="AI225" s="127">
        <f>IF('Sources of Funds'!$G$45&gt;'Pro Forma'!AI204,0,IF(AH230-$B$224&gt;0,$B$224,AH230))</f>
        <v>0</v>
      </c>
      <c r="AJ225" s="127">
        <f>IF('Sources of Funds'!$G$45&gt;'Pro Forma'!AJ204,0,IF(AI230-$B$224&gt;0,$B$224,AI230))</f>
        <v>0</v>
      </c>
      <c r="AK225" s="127">
        <f>IF('Sources of Funds'!$G$45&gt;'Pro Forma'!AK204,0,IF(AJ230-$B$224&gt;0,$B$224,AJ230))</f>
        <v>0</v>
      </c>
      <c r="AL225" s="127">
        <f>IF('Sources of Funds'!$G$45&gt;'Pro Forma'!AL204,0,IF(AK230-$B$224&gt;0,$B$224,AK230))</f>
        <v>0</v>
      </c>
      <c r="AM225" s="127">
        <f>IF('Sources of Funds'!$G$45&gt;'Pro Forma'!AM204,0,IF(AL230-$B$224&gt;0,$B$224,AL230))</f>
        <v>0</v>
      </c>
      <c r="AN225" s="127">
        <f>IF('Sources of Funds'!$G$45&gt;'Pro Forma'!AN204,0,IF(AM230-$B$224&gt;0,$B$224,AM230))</f>
        <v>0</v>
      </c>
      <c r="AO225" s="127">
        <f>IF('Sources of Funds'!$G$45&gt;'Pro Forma'!AO204,0,IF(AN230-$B$224&gt;0,$B$224,AN230))</f>
        <v>0</v>
      </c>
      <c r="AP225" s="127">
        <f>IF('Sources of Funds'!$G$45&gt;'Pro Forma'!AP204,0,IF(AO230-$B$224&gt;0,$B$224,AO230))</f>
        <v>0</v>
      </c>
      <c r="AQ225" s="127">
        <f>IF('Sources of Funds'!$G$45&gt;'Pro Forma'!AQ204,0,IF(AP230-$B$224&gt;0,$B$224,AP230))</f>
        <v>0</v>
      </c>
    </row>
    <row r="226" spans="1:43" ht="15.75" customHeight="1">
      <c r="A226" s="125" t="s">
        <v>182</v>
      </c>
      <c r="B226" s="127"/>
      <c r="C226" s="127">
        <f>IF('Sources of Funds'!$G$45&gt;C204,0,B222*$B$220)</f>
        <v>0</v>
      </c>
      <c r="D226" s="127">
        <f>IF('Sources of Funds'!$G$45&gt;D204,0,IF(C230-$B$224&gt;0,$B$220*C230,0))</f>
        <v>0</v>
      </c>
      <c r="E226" s="127">
        <f>IF('Sources of Funds'!$G$45&gt;E204,0,IF(D230-$B$224&gt;0,$B$220*D230,0))</f>
        <v>0</v>
      </c>
      <c r="F226" s="127">
        <f>IF('Sources of Funds'!$G$45&gt;F204,0,IF(E230-$B$224&gt;0,$B$220*E230,0))</f>
        <v>0</v>
      </c>
      <c r="G226" s="127">
        <f>IF('Sources of Funds'!$G$45&gt;G204,0,IF(F230-$B$224&gt;0,$B$220*F230,0))</f>
        <v>0</v>
      </c>
      <c r="H226" s="127">
        <f>IF('Sources of Funds'!$G$45&gt;H204,0,IF(G230-$B$224&gt;0,$B$220*G230,0))</f>
        <v>0</v>
      </c>
      <c r="I226" s="127">
        <f>IF('Sources of Funds'!$G$45&gt;I204,0,IF(H230-$B$224&gt;0,$B$220*H230,0))</f>
        <v>0</v>
      </c>
      <c r="J226" s="127">
        <f>IF('Sources of Funds'!$G$45&gt;J204,0,IF(I230-$B$224&gt;0,$B$220*I230,0))</f>
        <v>0</v>
      </c>
      <c r="K226" s="127">
        <f>IF('Sources of Funds'!$G$45&gt;K204,0,IF(J230-$B$224&gt;0,$B$220*J230,0))</f>
        <v>0</v>
      </c>
      <c r="L226" s="127">
        <f>IF('Sources of Funds'!$G$45&gt;L204,0,IF(K230-$B$224&gt;0,$B$220*K230,0))</f>
        <v>0</v>
      </c>
      <c r="M226" s="127">
        <f>IF('Sources of Funds'!$G$45&gt;M204,0,IF(L230-$B$224&gt;0,$B$220*L230,0))</f>
        <v>0</v>
      </c>
      <c r="N226" s="127">
        <f>IF('Sources of Funds'!$G$45&gt;N204,0,IF(M230-$B$224&gt;0,$B$220*M230,0))</f>
        <v>0</v>
      </c>
      <c r="O226" s="127">
        <f>IF('Sources of Funds'!$G$45&gt;O204,0,IF(N230-$B$224&gt;0,$B$220*N230,0))</f>
        <v>0</v>
      </c>
      <c r="P226" s="127">
        <f>IF('Sources of Funds'!$G$45&gt;P204,0,IF(O230-$B$224&gt;0,$B$220*O230,0))</f>
        <v>0</v>
      </c>
      <c r="Q226" s="127">
        <f>IF('Sources of Funds'!$G$45&gt;Q204,0,IF(P230-$B$224&gt;0,$B$220*P230,0))</f>
        <v>0</v>
      </c>
      <c r="R226" s="127">
        <f>IF('Sources of Funds'!$G$45&gt;R204,0,IF(Q230-$B$224&gt;0,$B$220*Q230,0))</f>
        <v>0</v>
      </c>
      <c r="S226" s="127">
        <f>IF('Sources of Funds'!$G$45&gt;S204,0,IF(R230-$B$224&gt;0,$B$220*R230,0))</f>
        <v>0</v>
      </c>
      <c r="T226" s="127">
        <f>IF('Sources of Funds'!$G$45&gt;T204,0,IF(S230-$B$224&gt;0,$B$220*S230,0))</f>
        <v>0</v>
      </c>
      <c r="U226" s="127">
        <f>IF('Sources of Funds'!$G$45&gt;U204,0,IF(T230-$B$224&gt;0,$B$220*T230,0))</f>
        <v>0</v>
      </c>
      <c r="V226" s="127">
        <f>IF('Sources of Funds'!$G$45&gt;V204,0,IF(U230-$B$224&gt;0,$B$220*U230,0))</f>
        <v>0</v>
      </c>
      <c r="W226" s="127">
        <f>IF('Sources of Funds'!$G$45&gt;W204,0,IF(V230-$B$224&gt;0,$B$220*V230,0))</f>
        <v>0</v>
      </c>
      <c r="X226" s="127">
        <f>IF('Sources of Funds'!$G$45&gt;X204,0,IF(W230-$B$224&gt;0,$B$220*W230,0))</f>
        <v>0</v>
      </c>
      <c r="Y226" s="127">
        <f>IF('Sources of Funds'!$G$45&gt;Y204,0,IF(X230-$B$224&gt;0,$B$220*X230,0))</f>
        <v>0</v>
      </c>
      <c r="Z226" s="127">
        <f>IF('Sources of Funds'!$G$45&gt;Z204,0,IF(Y230-$B$224&gt;0,$B$220*Y230,0))</f>
        <v>0</v>
      </c>
      <c r="AA226" s="127">
        <f>IF('Sources of Funds'!$G$45&gt;AA204,0,IF(Z230-$B$224&gt;0,$B$220*Z230,0))</f>
        <v>0</v>
      </c>
      <c r="AB226" s="127">
        <f>IF('Sources of Funds'!$G$45&gt;AB204,0,IF(AA230-$B$224&gt;0,$B$220*AA230,0))</f>
        <v>0</v>
      </c>
      <c r="AC226" s="127">
        <f>IF('Sources of Funds'!$G$45&gt;AC204,0,IF(AB230-$B$224&gt;0,$B$220*AB230,0))</f>
        <v>0</v>
      </c>
      <c r="AD226" s="127">
        <f>IF('Sources of Funds'!$G$45&gt;AD204,0,IF(AC230-$B$224&gt;0,$B$220*AC230,0))</f>
        <v>0</v>
      </c>
      <c r="AE226" s="127">
        <f>IF('Sources of Funds'!$G$45&gt;AE204,0,IF(AD230-$B$224&gt;0,$B$220*AD230,0))</f>
        <v>0</v>
      </c>
      <c r="AF226" s="127">
        <f>IF('Sources of Funds'!$G$45&gt;AF204,0,IF(AE230-$B$224&gt;0,$B$220*AE230,0))</f>
        <v>0</v>
      </c>
      <c r="AG226" s="127">
        <f>IF('Sources of Funds'!$G$45&gt;AG204,0,IF(AF230-$B$224&gt;0,$B$220*AF230,0))</f>
        <v>0</v>
      </c>
      <c r="AH226" s="127">
        <f>IF('Sources of Funds'!$G$45&gt;AH204,0,IF(AG230-$B$224&gt;0,$B$220*AG230,0))</f>
        <v>0</v>
      </c>
      <c r="AI226" s="127">
        <f>IF('Sources of Funds'!$G$45&gt;AI204,0,IF(AH230-$B$224&gt;0,$B$220*AH230,0))</f>
        <v>0</v>
      </c>
      <c r="AJ226" s="127">
        <f>IF('Sources of Funds'!$G$45&gt;AJ204,0,IF(AI230-$B$224&gt;0,$B$220*AI230,0))</f>
        <v>0</v>
      </c>
      <c r="AK226" s="127">
        <f>IF('Sources of Funds'!$G$45&gt;AK204,0,IF(AJ230-$B$224&gt;0,$B$220*AJ230,0))</f>
        <v>0</v>
      </c>
      <c r="AL226" s="127">
        <f>IF('Sources of Funds'!$G$45&gt;AL204,0,IF(AK230-$B$224&gt;0,$B$220*AK230,0))</f>
        <v>0</v>
      </c>
      <c r="AM226" s="127">
        <f>IF('Sources of Funds'!$G$45&gt;AM204,0,IF(AL230-$B$224&gt;0,$B$220*AL230,0))</f>
        <v>0</v>
      </c>
      <c r="AN226" s="127">
        <f>IF('Sources of Funds'!$G$45&gt;AN204,0,IF(AM230-$B$224&gt;0,$B$220*AM230,0))</f>
        <v>0</v>
      </c>
      <c r="AO226" s="127">
        <f>IF('Sources of Funds'!$G$45&gt;AO204,0,IF(AN230-$B$224&gt;0,$B$220*AN230,0))</f>
        <v>0</v>
      </c>
      <c r="AP226" s="127">
        <f>IF('Sources of Funds'!$G$45&gt;AP204,0,IF(AO230-$B$224&gt;0,$B$220*AO230,0))</f>
        <v>0</v>
      </c>
      <c r="AQ226" s="127">
        <f>IF('Sources of Funds'!$G$45&gt;AQ204,0,IF(AP230-$B$224&gt;0,$B$220*AP230,0))</f>
        <v>0</v>
      </c>
    </row>
    <row r="227" spans="1:43" ht="15.75" customHeight="1">
      <c r="A227" s="125" t="s">
        <v>183</v>
      </c>
      <c r="B227" s="127"/>
      <c r="C227" s="127">
        <f t="shared" ref="C227:AQ227" si="59">C225-C226</f>
        <v>0</v>
      </c>
      <c r="D227" s="127">
        <f t="shared" si="59"/>
        <v>0</v>
      </c>
      <c r="E227" s="127">
        <f t="shared" si="59"/>
        <v>0</v>
      </c>
      <c r="F227" s="127">
        <f t="shared" si="59"/>
        <v>0</v>
      </c>
      <c r="G227" s="127">
        <f t="shared" si="59"/>
        <v>0</v>
      </c>
      <c r="H227" s="127">
        <f t="shared" si="59"/>
        <v>0</v>
      </c>
      <c r="I227" s="127">
        <f t="shared" si="59"/>
        <v>0</v>
      </c>
      <c r="J227" s="127">
        <f t="shared" si="59"/>
        <v>0</v>
      </c>
      <c r="K227" s="127">
        <f t="shared" si="59"/>
        <v>0</v>
      </c>
      <c r="L227" s="127">
        <f t="shared" si="59"/>
        <v>0</v>
      </c>
      <c r="M227" s="127">
        <f t="shared" si="59"/>
        <v>0</v>
      </c>
      <c r="N227" s="127">
        <f t="shared" si="59"/>
        <v>0</v>
      </c>
      <c r="O227" s="127">
        <f t="shared" si="59"/>
        <v>0</v>
      </c>
      <c r="P227" s="127">
        <f t="shared" si="59"/>
        <v>0</v>
      </c>
      <c r="Q227" s="127">
        <f t="shared" si="59"/>
        <v>0</v>
      </c>
      <c r="R227" s="127">
        <f t="shared" si="59"/>
        <v>0</v>
      </c>
      <c r="S227" s="127">
        <f t="shared" si="59"/>
        <v>0</v>
      </c>
      <c r="T227" s="127">
        <f t="shared" si="59"/>
        <v>0</v>
      </c>
      <c r="U227" s="127">
        <f t="shared" si="59"/>
        <v>0</v>
      </c>
      <c r="V227" s="127">
        <f t="shared" si="59"/>
        <v>0</v>
      </c>
      <c r="W227" s="127">
        <f t="shared" si="59"/>
        <v>0</v>
      </c>
      <c r="X227" s="127">
        <f t="shared" si="59"/>
        <v>0</v>
      </c>
      <c r="Y227" s="127">
        <f t="shared" si="59"/>
        <v>0</v>
      </c>
      <c r="Z227" s="127">
        <f t="shared" si="59"/>
        <v>0</v>
      </c>
      <c r="AA227" s="127">
        <f t="shared" si="59"/>
        <v>0</v>
      </c>
      <c r="AB227" s="127">
        <f t="shared" si="59"/>
        <v>0</v>
      </c>
      <c r="AC227" s="127">
        <f t="shared" si="59"/>
        <v>0</v>
      </c>
      <c r="AD227" s="127">
        <f t="shared" si="59"/>
        <v>0</v>
      </c>
      <c r="AE227" s="127">
        <f t="shared" si="59"/>
        <v>0</v>
      </c>
      <c r="AF227" s="127">
        <f t="shared" si="59"/>
        <v>0</v>
      </c>
      <c r="AG227" s="127">
        <f t="shared" si="59"/>
        <v>0</v>
      </c>
      <c r="AH227" s="127">
        <f t="shared" si="59"/>
        <v>0</v>
      </c>
      <c r="AI227" s="127">
        <f t="shared" si="59"/>
        <v>0</v>
      </c>
      <c r="AJ227" s="127">
        <f t="shared" si="59"/>
        <v>0</v>
      </c>
      <c r="AK227" s="127">
        <f t="shared" si="59"/>
        <v>0</v>
      </c>
      <c r="AL227" s="127">
        <f t="shared" si="59"/>
        <v>0</v>
      </c>
      <c r="AM227" s="127">
        <f t="shared" si="59"/>
        <v>0</v>
      </c>
      <c r="AN227" s="127">
        <f t="shared" si="59"/>
        <v>0</v>
      </c>
      <c r="AO227" s="127">
        <f t="shared" si="59"/>
        <v>0</v>
      </c>
      <c r="AP227" s="127">
        <f t="shared" si="59"/>
        <v>0</v>
      </c>
      <c r="AQ227" s="127">
        <f t="shared" si="59"/>
        <v>0</v>
      </c>
    </row>
    <row r="228" spans="1:43" ht="15.75" customHeight="1">
      <c r="A228" s="125" t="s">
        <v>197</v>
      </c>
      <c r="B228" s="127"/>
      <c r="C228" s="127">
        <f>B222-C227</f>
        <v>0</v>
      </c>
      <c r="D228" s="127">
        <f t="shared" ref="D228:AQ228" si="60">C230-D227</f>
        <v>0</v>
      </c>
      <c r="E228" s="127">
        <f t="shared" si="60"/>
        <v>0</v>
      </c>
      <c r="F228" s="127">
        <f t="shared" si="60"/>
        <v>0</v>
      </c>
      <c r="G228" s="127">
        <f t="shared" si="60"/>
        <v>0</v>
      </c>
      <c r="H228" s="127">
        <f t="shared" si="60"/>
        <v>0</v>
      </c>
      <c r="I228" s="127">
        <f t="shared" si="60"/>
        <v>0</v>
      </c>
      <c r="J228" s="127">
        <f t="shared" si="60"/>
        <v>0</v>
      </c>
      <c r="K228" s="127">
        <f t="shared" si="60"/>
        <v>0</v>
      </c>
      <c r="L228" s="127">
        <f t="shared" si="60"/>
        <v>0</v>
      </c>
      <c r="M228" s="127">
        <f t="shared" si="60"/>
        <v>0</v>
      </c>
      <c r="N228" s="127">
        <f t="shared" si="60"/>
        <v>0</v>
      </c>
      <c r="O228" s="127">
        <f t="shared" si="60"/>
        <v>0</v>
      </c>
      <c r="P228" s="127">
        <f t="shared" si="60"/>
        <v>0</v>
      </c>
      <c r="Q228" s="127">
        <f t="shared" si="60"/>
        <v>0</v>
      </c>
      <c r="R228" s="127">
        <f t="shared" si="60"/>
        <v>0</v>
      </c>
      <c r="S228" s="127">
        <f t="shared" si="60"/>
        <v>0</v>
      </c>
      <c r="T228" s="127">
        <f t="shared" si="60"/>
        <v>0</v>
      </c>
      <c r="U228" s="127">
        <f t="shared" si="60"/>
        <v>0</v>
      </c>
      <c r="V228" s="127">
        <f t="shared" si="60"/>
        <v>0</v>
      </c>
      <c r="W228" s="127">
        <f t="shared" si="60"/>
        <v>0</v>
      </c>
      <c r="X228" s="127">
        <f t="shared" si="60"/>
        <v>0</v>
      </c>
      <c r="Y228" s="127">
        <f t="shared" si="60"/>
        <v>0</v>
      </c>
      <c r="Z228" s="127">
        <f t="shared" si="60"/>
        <v>0</v>
      </c>
      <c r="AA228" s="127">
        <f t="shared" si="60"/>
        <v>0</v>
      </c>
      <c r="AB228" s="127">
        <f t="shared" si="60"/>
        <v>0</v>
      </c>
      <c r="AC228" s="127">
        <f t="shared" si="60"/>
        <v>0</v>
      </c>
      <c r="AD228" s="127">
        <f t="shared" si="60"/>
        <v>0</v>
      </c>
      <c r="AE228" s="127">
        <f t="shared" si="60"/>
        <v>0</v>
      </c>
      <c r="AF228" s="127">
        <f t="shared" si="60"/>
        <v>0</v>
      </c>
      <c r="AG228" s="127">
        <f t="shared" si="60"/>
        <v>0</v>
      </c>
      <c r="AH228" s="127">
        <f t="shared" si="60"/>
        <v>0</v>
      </c>
      <c r="AI228" s="127">
        <f t="shared" si="60"/>
        <v>0</v>
      </c>
      <c r="AJ228" s="127">
        <f t="shared" si="60"/>
        <v>0</v>
      </c>
      <c r="AK228" s="127">
        <f t="shared" si="60"/>
        <v>0</v>
      </c>
      <c r="AL228" s="127">
        <f t="shared" si="60"/>
        <v>0</v>
      </c>
      <c r="AM228" s="127">
        <f t="shared" si="60"/>
        <v>0</v>
      </c>
      <c r="AN228" s="127">
        <f t="shared" si="60"/>
        <v>0</v>
      </c>
      <c r="AO228" s="127">
        <f t="shared" si="60"/>
        <v>0</v>
      </c>
      <c r="AP228" s="127">
        <f t="shared" si="60"/>
        <v>0</v>
      </c>
      <c r="AQ228" s="127">
        <f t="shared" si="60"/>
        <v>0</v>
      </c>
    </row>
    <row r="229" spans="1:43" ht="15.75" customHeight="1">
      <c r="A229" s="117" t="s">
        <v>198</v>
      </c>
      <c r="B229" s="117"/>
      <c r="C229" s="127">
        <f>IF(C228=0,0,+B220*B222-C226)</f>
        <v>0</v>
      </c>
      <c r="D229" s="127">
        <f t="shared" ref="D229:AQ229" si="61">IF(D228=0,0,$B$220*(C230)-D226)</f>
        <v>0</v>
      </c>
      <c r="E229" s="127">
        <f t="shared" si="61"/>
        <v>0</v>
      </c>
      <c r="F229" s="127">
        <f t="shared" si="61"/>
        <v>0</v>
      </c>
      <c r="G229" s="127">
        <f t="shared" si="61"/>
        <v>0</v>
      </c>
      <c r="H229" s="127">
        <f t="shared" si="61"/>
        <v>0</v>
      </c>
      <c r="I229" s="127">
        <f t="shared" si="61"/>
        <v>0</v>
      </c>
      <c r="J229" s="127">
        <f t="shared" si="61"/>
        <v>0</v>
      </c>
      <c r="K229" s="127">
        <f t="shared" si="61"/>
        <v>0</v>
      </c>
      <c r="L229" s="127">
        <f t="shared" si="61"/>
        <v>0</v>
      </c>
      <c r="M229" s="127">
        <f t="shared" si="61"/>
        <v>0</v>
      </c>
      <c r="N229" s="127">
        <f t="shared" si="61"/>
        <v>0</v>
      </c>
      <c r="O229" s="127">
        <f t="shared" si="61"/>
        <v>0</v>
      </c>
      <c r="P229" s="127">
        <f t="shared" si="61"/>
        <v>0</v>
      </c>
      <c r="Q229" s="127">
        <f t="shared" si="61"/>
        <v>0</v>
      </c>
      <c r="R229" s="127">
        <f t="shared" si="61"/>
        <v>0</v>
      </c>
      <c r="S229" s="127">
        <f t="shared" si="61"/>
        <v>0</v>
      </c>
      <c r="T229" s="127">
        <f t="shared" si="61"/>
        <v>0</v>
      </c>
      <c r="U229" s="127">
        <f t="shared" si="61"/>
        <v>0</v>
      </c>
      <c r="V229" s="127">
        <f t="shared" si="61"/>
        <v>0</v>
      </c>
      <c r="W229" s="127">
        <f t="shared" si="61"/>
        <v>0</v>
      </c>
      <c r="X229" s="127">
        <f t="shared" si="61"/>
        <v>0</v>
      </c>
      <c r="Y229" s="127">
        <f t="shared" si="61"/>
        <v>0</v>
      </c>
      <c r="Z229" s="127">
        <f t="shared" si="61"/>
        <v>0</v>
      </c>
      <c r="AA229" s="127">
        <f t="shared" si="61"/>
        <v>0</v>
      </c>
      <c r="AB229" s="127">
        <f t="shared" si="61"/>
        <v>0</v>
      </c>
      <c r="AC229" s="127">
        <f t="shared" si="61"/>
        <v>0</v>
      </c>
      <c r="AD229" s="127">
        <f t="shared" si="61"/>
        <v>0</v>
      </c>
      <c r="AE229" s="127">
        <f t="shared" si="61"/>
        <v>0</v>
      </c>
      <c r="AF229" s="127">
        <f t="shared" si="61"/>
        <v>0</v>
      </c>
      <c r="AG229" s="127">
        <f t="shared" si="61"/>
        <v>0</v>
      </c>
      <c r="AH229" s="127">
        <f t="shared" si="61"/>
        <v>0</v>
      </c>
      <c r="AI229" s="127">
        <f t="shared" si="61"/>
        <v>0</v>
      </c>
      <c r="AJ229" s="127">
        <f t="shared" si="61"/>
        <v>0</v>
      </c>
      <c r="AK229" s="127">
        <f t="shared" si="61"/>
        <v>0</v>
      </c>
      <c r="AL229" s="127">
        <f t="shared" si="61"/>
        <v>0</v>
      </c>
      <c r="AM229" s="127">
        <f t="shared" si="61"/>
        <v>0</v>
      </c>
      <c r="AN229" s="127">
        <f t="shared" si="61"/>
        <v>0</v>
      </c>
      <c r="AO229" s="127">
        <f t="shared" si="61"/>
        <v>0</v>
      </c>
      <c r="AP229" s="127">
        <f t="shared" si="61"/>
        <v>0</v>
      </c>
      <c r="AQ229" s="127">
        <f t="shared" si="61"/>
        <v>0</v>
      </c>
    </row>
    <row r="230" spans="1:43" ht="15.75" customHeight="1">
      <c r="A230" s="117" t="s">
        <v>199</v>
      </c>
      <c r="B230" s="127">
        <f>B222</f>
        <v>0</v>
      </c>
      <c r="C230" s="127">
        <f t="shared" ref="C230:AQ230" si="62">C229+C228</f>
        <v>0</v>
      </c>
      <c r="D230" s="127">
        <f t="shared" si="62"/>
        <v>0</v>
      </c>
      <c r="E230" s="127">
        <f t="shared" si="62"/>
        <v>0</v>
      </c>
      <c r="F230" s="127">
        <f t="shared" si="62"/>
        <v>0</v>
      </c>
      <c r="G230" s="127">
        <f t="shared" si="62"/>
        <v>0</v>
      </c>
      <c r="H230" s="127">
        <f t="shared" si="62"/>
        <v>0</v>
      </c>
      <c r="I230" s="127">
        <f t="shared" si="62"/>
        <v>0</v>
      </c>
      <c r="J230" s="127">
        <f t="shared" si="62"/>
        <v>0</v>
      </c>
      <c r="K230" s="127">
        <f t="shared" si="62"/>
        <v>0</v>
      </c>
      <c r="L230" s="127">
        <f t="shared" si="62"/>
        <v>0</v>
      </c>
      <c r="M230" s="127">
        <f t="shared" si="62"/>
        <v>0</v>
      </c>
      <c r="N230" s="127">
        <f t="shared" si="62"/>
        <v>0</v>
      </c>
      <c r="O230" s="127">
        <f t="shared" si="62"/>
        <v>0</v>
      </c>
      <c r="P230" s="127">
        <f t="shared" si="62"/>
        <v>0</v>
      </c>
      <c r="Q230" s="127">
        <f t="shared" si="62"/>
        <v>0</v>
      </c>
      <c r="R230" s="127">
        <f t="shared" si="62"/>
        <v>0</v>
      </c>
      <c r="S230" s="127">
        <f t="shared" si="62"/>
        <v>0</v>
      </c>
      <c r="T230" s="127">
        <f t="shared" si="62"/>
        <v>0</v>
      </c>
      <c r="U230" s="127">
        <f t="shared" si="62"/>
        <v>0</v>
      </c>
      <c r="V230" s="127">
        <f t="shared" si="62"/>
        <v>0</v>
      </c>
      <c r="W230" s="127">
        <f t="shared" si="62"/>
        <v>0</v>
      </c>
      <c r="X230" s="127">
        <f t="shared" si="62"/>
        <v>0</v>
      </c>
      <c r="Y230" s="127">
        <f t="shared" si="62"/>
        <v>0</v>
      </c>
      <c r="Z230" s="127">
        <f t="shared" si="62"/>
        <v>0</v>
      </c>
      <c r="AA230" s="127">
        <f t="shared" si="62"/>
        <v>0</v>
      </c>
      <c r="AB230" s="127">
        <f t="shared" si="62"/>
        <v>0</v>
      </c>
      <c r="AC230" s="127">
        <f t="shared" si="62"/>
        <v>0</v>
      </c>
      <c r="AD230" s="127">
        <f t="shared" si="62"/>
        <v>0</v>
      </c>
      <c r="AE230" s="127">
        <f t="shared" si="62"/>
        <v>0</v>
      </c>
      <c r="AF230" s="127">
        <f t="shared" si="62"/>
        <v>0</v>
      </c>
      <c r="AG230" s="127">
        <f t="shared" si="62"/>
        <v>0</v>
      </c>
      <c r="AH230" s="127">
        <f t="shared" si="62"/>
        <v>0</v>
      </c>
      <c r="AI230" s="127">
        <f t="shared" si="62"/>
        <v>0</v>
      </c>
      <c r="AJ230" s="127">
        <f t="shared" si="62"/>
        <v>0</v>
      </c>
      <c r="AK230" s="127">
        <f t="shared" si="62"/>
        <v>0</v>
      </c>
      <c r="AL230" s="127">
        <f t="shared" si="62"/>
        <v>0</v>
      </c>
      <c r="AM230" s="127">
        <f t="shared" si="62"/>
        <v>0</v>
      </c>
      <c r="AN230" s="127">
        <f t="shared" si="62"/>
        <v>0</v>
      </c>
      <c r="AO230" s="127">
        <f t="shared" si="62"/>
        <v>0</v>
      </c>
      <c r="AP230" s="127">
        <f t="shared" si="62"/>
        <v>0</v>
      </c>
      <c r="AQ230" s="127">
        <f t="shared" si="62"/>
        <v>0</v>
      </c>
    </row>
    <row r="231" spans="1:43" ht="15.75" customHeight="1">
      <c r="A231" s="125"/>
      <c r="B231" s="127"/>
      <c r="C231" s="127"/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127"/>
      <c r="S231" s="127"/>
      <c r="T231" s="127"/>
      <c r="U231" s="127"/>
      <c r="V231" s="127"/>
      <c r="W231" s="127"/>
      <c r="X231" s="127"/>
      <c r="Y231" s="127"/>
      <c r="Z231" s="127"/>
      <c r="AA231" s="127"/>
      <c r="AB231" s="127"/>
      <c r="AC231" s="127"/>
      <c r="AD231" s="127"/>
      <c r="AE231" s="127"/>
      <c r="AF231" s="127"/>
      <c r="AG231" s="127"/>
      <c r="AH231" s="127"/>
      <c r="AI231" s="127"/>
      <c r="AJ231" s="127"/>
      <c r="AK231" s="127"/>
      <c r="AL231" s="127"/>
      <c r="AM231" s="127"/>
      <c r="AN231" s="127"/>
      <c r="AO231" s="127"/>
      <c r="AP231" s="127"/>
      <c r="AQ231" s="127"/>
    </row>
    <row r="232" spans="1:43" ht="30" customHeight="1">
      <c r="A232" s="125"/>
      <c r="B232" s="127"/>
      <c r="C232" s="127"/>
      <c r="D232" s="127"/>
      <c r="E232" s="127"/>
      <c r="F232" s="127"/>
      <c r="G232" s="127"/>
      <c r="H232" s="127"/>
      <c r="I232" s="127"/>
      <c r="J232" s="127"/>
      <c r="K232" s="127"/>
      <c r="L232" s="127"/>
      <c r="M232" s="127"/>
      <c r="N232" s="127"/>
      <c r="O232" s="127"/>
      <c r="P232" s="127"/>
      <c r="Q232" s="127"/>
      <c r="R232" s="127"/>
      <c r="S232" s="127"/>
      <c r="T232" s="127"/>
      <c r="U232" s="127"/>
      <c r="V232" s="127"/>
      <c r="W232" s="127"/>
      <c r="X232" s="127"/>
      <c r="Y232" s="127"/>
      <c r="Z232" s="127"/>
      <c r="AA232" s="127"/>
      <c r="AB232" s="127"/>
      <c r="AC232" s="127"/>
      <c r="AD232" s="127"/>
      <c r="AE232" s="127"/>
      <c r="AF232" s="127"/>
      <c r="AG232" s="127"/>
      <c r="AH232" s="127"/>
      <c r="AI232" s="127"/>
      <c r="AJ232" s="127"/>
      <c r="AK232" s="127"/>
      <c r="AL232" s="127"/>
      <c r="AM232" s="127"/>
      <c r="AN232" s="127"/>
      <c r="AO232" s="127"/>
      <c r="AP232" s="127"/>
      <c r="AQ232" s="127"/>
    </row>
    <row r="233" spans="1:43" ht="15.75" customHeight="1">
      <c r="A233" s="28" t="s">
        <v>203</v>
      </c>
      <c r="B233" s="12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127"/>
      <c r="V233" s="127"/>
      <c r="W233" s="127"/>
      <c r="X233" s="127"/>
      <c r="Y233" s="127"/>
      <c r="Z233" s="127"/>
      <c r="AA233" s="127"/>
      <c r="AB233" s="127"/>
      <c r="AC233" s="127"/>
      <c r="AD233" s="127"/>
      <c r="AE233" s="127"/>
      <c r="AF233" s="127"/>
      <c r="AG233" s="127"/>
      <c r="AH233" s="127"/>
      <c r="AI233" s="127"/>
      <c r="AJ233" s="127"/>
      <c r="AK233" s="127"/>
      <c r="AL233" s="127"/>
      <c r="AM233" s="127"/>
      <c r="AN233" s="127"/>
      <c r="AO233" s="127"/>
      <c r="AP233" s="127"/>
      <c r="AQ233" s="127"/>
    </row>
    <row r="234" spans="1:43" ht="15.75" customHeight="1">
      <c r="A234" s="125" t="s">
        <v>191</v>
      </c>
      <c r="B234" s="135">
        <f>'Sources of Funds'!D46</f>
        <v>0</v>
      </c>
      <c r="C234" s="127"/>
      <c r="D234" s="127"/>
      <c r="E234" s="127"/>
      <c r="F234" s="127"/>
      <c r="G234" s="127"/>
      <c r="H234" s="127"/>
      <c r="I234" s="127"/>
      <c r="J234" s="127"/>
      <c r="K234" s="127"/>
      <c r="L234" s="127"/>
      <c r="M234" s="127"/>
      <c r="N234" s="127"/>
      <c r="O234" s="127"/>
      <c r="P234" s="127"/>
      <c r="Q234" s="127"/>
      <c r="R234" s="127"/>
      <c r="S234" s="127"/>
      <c r="T234" s="127"/>
      <c r="U234" s="127"/>
      <c r="V234" s="127"/>
      <c r="W234" s="127"/>
      <c r="X234" s="127"/>
      <c r="Y234" s="127"/>
      <c r="Z234" s="127"/>
      <c r="AA234" s="127"/>
      <c r="AB234" s="127"/>
      <c r="AC234" s="127"/>
      <c r="AD234" s="127"/>
      <c r="AE234" s="127"/>
      <c r="AF234" s="127"/>
      <c r="AG234" s="127"/>
      <c r="AH234" s="127"/>
      <c r="AI234" s="127"/>
      <c r="AJ234" s="127"/>
      <c r="AK234" s="127"/>
      <c r="AL234" s="127"/>
      <c r="AM234" s="127"/>
      <c r="AN234" s="127"/>
      <c r="AO234" s="127"/>
      <c r="AP234" s="127"/>
      <c r="AQ234" s="127"/>
    </row>
    <row r="235" spans="1:43" ht="16.5" customHeight="1">
      <c r="A235" s="125" t="s">
        <v>179</v>
      </c>
      <c r="B235" s="127">
        <f>'Sources of Funds'!E46</f>
        <v>0</v>
      </c>
      <c r="C235" s="127"/>
      <c r="D235" s="127"/>
      <c r="E235" s="127"/>
      <c r="F235" s="127"/>
      <c r="G235" s="127"/>
      <c r="H235" s="127"/>
      <c r="I235" s="127"/>
      <c r="J235" s="127"/>
      <c r="K235" s="127"/>
      <c r="L235" s="127"/>
      <c r="M235" s="127"/>
      <c r="N235" s="127"/>
      <c r="O235" s="127"/>
      <c r="P235" s="127"/>
      <c r="Q235" s="127"/>
      <c r="R235" s="127"/>
      <c r="S235" s="127"/>
      <c r="T235" s="127"/>
      <c r="U235" s="127"/>
      <c r="V235" s="127"/>
      <c r="W235" s="127"/>
      <c r="X235" s="127"/>
      <c r="Y235" s="127"/>
      <c r="Z235" s="127"/>
      <c r="AA235" s="127"/>
      <c r="AB235" s="127"/>
      <c r="AC235" s="127"/>
      <c r="AD235" s="127"/>
      <c r="AE235" s="127"/>
      <c r="AF235" s="127"/>
      <c r="AG235" s="127"/>
      <c r="AH235" s="127"/>
      <c r="AI235" s="127"/>
      <c r="AJ235" s="127"/>
      <c r="AK235" s="127"/>
      <c r="AL235" s="127"/>
      <c r="AM235" s="127"/>
      <c r="AN235" s="127"/>
      <c r="AO235" s="127"/>
      <c r="AP235" s="127"/>
      <c r="AQ235" s="127"/>
    </row>
    <row r="236" spans="1:43" ht="15.75" customHeight="1">
      <c r="A236" s="125" t="s">
        <v>180</v>
      </c>
      <c r="B236" s="127">
        <f>'Sources of Funds'!C46</f>
        <v>0</v>
      </c>
      <c r="C236" s="127"/>
      <c r="D236" s="127"/>
      <c r="E236" s="127"/>
      <c r="F236" s="127"/>
      <c r="G236" s="127"/>
      <c r="H236" s="127"/>
      <c r="I236" s="127"/>
      <c r="J236" s="127"/>
      <c r="K236" s="127"/>
      <c r="L236" s="127"/>
      <c r="M236" s="127"/>
      <c r="N236" s="127"/>
      <c r="O236" s="127"/>
      <c r="P236" s="127"/>
      <c r="Q236" s="127"/>
      <c r="R236" s="127"/>
      <c r="S236" s="127"/>
      <c r="T236" s="127"/>
      <c r="U236" s="127"/>
      <c r="V236" s="127"/>
      <c r="W236" s="127"/>
      <c r="X236" s="127"/>
      <c r="Y236" s="127"/>
      <c r="Z236" s="127"/>
      <c r="AA236" s="127"/>
      <c r="AB236" s="127"/>
      <c r="AC236" s="127"/>
      <c r="AD236" s="127"/>
      <c r="AE236" s="127"/>
      <c r="AF236" s="127"/>
      <c r="AG236" s="127"/>
      <c r="AH236" s="127"/>
      <c r="AI236" s="127"/>
      <c r="AJ236" s="127"/>
      <c r="AK236" s="127"/>
      <c r="AL236" s="127"/>
      <c r="AM236" s="127"/>
      <c r="AN236" s="127"/>
      <c r="AO236" s="127"/>
      <c r="AP236" s="127"/>
      <c r="AQ236" s="127"/>
    </row>
    <row r="237" spans="1:43" ht="15.75" customHeight="1">
      <c r="A237" s="125" t="s">
        <v>181</v>
      </c>
      <c r="B237" s="127"/>
      <c r="C237" s="127">
        <f>IF(B236=0,0,PMT(B234/12,B235*12,-B236)*12)</f>
        <v>0</v>
      </c>
      <c r="D237" s="127">
        <f t="shared" ref="D237:AQ237" si="63">IF(C241-$C$237&gt;0,$C$237,0)</f>
        <v>0</v>
      </c>
      <c r="E237" s="127">
        <f t="shared" si="63"/>
        <v>0</v>
      </c>
      <c r="F237" s="127">
        <f t="shared" si="63"/>
        <v>0</v>
      </c>
      <c r="G237" s="127">
        <f t="shared" si="63"/>
        <v>0</v>
      </c>
      <c r="H237" s="127">
        <f t="shared" si="63"/>
        <v>0</v>
      </c>
      <c r="I237" s="127">
        <f t="shared" si="63"/>
        <v>0</v>
      </c>
      <c r="J237" s="127">
        <f t="shared" si="63"/>
        <v>0</v>
      </c>
      <c r="K237" s="127">
        <f t="shared" si="63"/>
        <v>0</v>
      </c>
      <c r="L237" s="127">
        <f t="shared" si="63"/>
        <v>0</v>
      </c>
      <c r="M237" s="127">
        <f t="shared" si="63"/>
        <v>0</v>
      </c>
      <c r="N237" s="127">
        <f t="shared" si="63"/>
        <v>0</v>
      </c>
      <c r="O237" s="127">
        <f t="shared" si="63"/>
        <v>0</v>
      </c>
      <c r="P237" s="127">
        <f t="shared" si="63"/>
        <v>0</v>
      </c>
      <c r="Q237" s="127">
        <f t="shared" si="63"/>
        <v>0</v>
      </c>
      <c r="R237" s="127">
        <f t="shared" si="63"/>
        <v>0</v>
      </c>
      <c r="S237" s="127">
        <f t="shared" si="63"/>
        <v>0</v>
      </c>
      <c r="T237" s="127">
        <f t="shared" si="63"/>
        <v>0</v>
      </c>
      <c r="U237" s="127">
        <f t="shared" si="63"/>
        <v>0</v>
      </c>
      <c r="V237" s="127">
        <f t="shared" si="63"/>
        <v>0</v>
      </c>
      <c r="W237" s="127">
        <f t="shared" si="63"/>
        <v>0</v>
      </c>
      <c r="X237" s="127">
        <f t="shared" si="63"/>
        <v>0</v>
      </c>
      <c r="Y237" s="127">
        <f t="shared" si="63"/>
        <v>0</v>
      </c>
      <c r="Z237" s="127">
        <f t="shared" si="63"/>
        <v>0</v>
      </c>
      <c r="AA237" s="127">
        <f t="shared" si="63"/>
        <v>0</v>
      </c>
      <c r="AB237" s="127">
        <f t="shared" si="63"/>
        <v>0</v>
      </c>
      <c r="AC237" s="127">
        <f t="shared" si="63"/>
        <v>0</v>
      </c>
      <c r="AD237" s="127">
        <f t="shared" si="63"/>
        <v>0</v>
      </c>
      <c r="AE237" s="127">
        <f t="shared" si="63"/>
        <v>0</v>
      </c>
      <c r="AF237" s="127">
        <f t="shared" si="63"/>
        <v>0</v>
      </c>
      <c r="AG237" s="127">
        <f t="shared" si="63"/>
        <v>0</v>
      </c>
      <c r="AH237" s="127">
        <f t="shared" si="63"/>
        <v>0</v>
      </c>
      <c r="AI237" s="127">
        <f t="shared" si="63"/>
        <v>0</v>
      </c>
      <c r="AJ237" s="127">
        <f t="shared" si="63"/>
        <v>0</v>
      </c>
      <c r="AK237" s="127">
        <f t="shared" si="63"/>
        <v>0</v>
      </c>
      <c r="AL237" s="127">
        <f t="shared" si="63"/>
        <v>0</v>
      </c>
      <c r="AM237" s="127">
        <f t="shared" si="63"/>
        <v>0</v>
      </c>
      <c r="AN237" s="127">
        <f t="shared" si="63"/>
        <v>0</v>
      </c>
      <c r="AO237" s="127">
        <f t="shared" si="63"/>
        <v>0</v>
      </c>
      <c r="AP237" s="127">
        <f t="shared" si="63"/>
        <v>0</v>
      </c>
      <c r="AQ237" s="127">
        <f t="shared" si="63"/>
        <v>0</v>
      </c>
    </row>
    <row r="238" spans="1:43" ht="15.75" customHeight="1">
      <c r="A238" s="125" t="s">
        <v>204</v>
      </c>
      <c r="B238" s="127"/>
      <c r="C238" s="127">
        <f t="shared" ref="C238:AQ238" si="64">C97</f>
        <v>0</v>
      </c>
      <c r="D238" s="127">
        <f t="shared" si="64"/>
        <v>0</v>
      </c>
      <c r="E238" s="127">
        <f t="shared" si="64"/>
        <v>0</v>
      </c>
      <c r="F238" s="127">
        <f t="shared" si="64"/>
        <v>0</v>
      </c>
      <c r="G238" s="127">
        <f t="shared" si="64"/>
        <v>0</v>
      </c>
      <c r="H238" s="127">
        <f t="shared" si="64"/>
        <v>0</v>
      </c>
      <c r="I238" s="127">
        <f t="shared" si="64"/>
        <v>0</v>
      </c>
      <c r="J238" s="127">
        <f t="shared" si="64"/>
        <v>0</v>
      </c>
      <c r="K238" s="127">
        <f t="shared" si="64"/>
        <v>0</v>
      </c>
      <c r="L238" s="127">
        <f t="shared" si="64"/>
        <v>0</v>
      </c>
      <c r="M238" s="127">
        <f t="shared" si="64"/>
        <v>0</v>
      </c>
      <c r="N238" s="127">
        <f t="shared" si="64"/>
        <v>0</v>
      </c>
      <c r="O238" s="127">
        <f t="shared" si="64"/>
        <v>0</v>
      </c>
      <c r="P238" s="127">
        <f t="shared" si="64"/>
        <v>0</v>
      </c>
      <c r="Q238" s="127">
        <f t="shared" si="64"/>
        <v>0</v>
      </c>
      <c r="R238" s="127">
        <f t="shared" si="64"/>
        <v>0</v>
      </c>
      <c r="S238" s="127">
        <f t="shared" si="64"/>
        <v>0</v>
      </c>
      <c r="T238" s="127">
        <f t="shared" si="64"/>
        <v>0</v>
      </c>
      <c r="U238" s="127">
        <f t="shared" si="64"/>
        <v>0</v>
      </c>
      <c r="V238" s="127">
        <f t="shared" si="64"/>
        <v>0</v>
      </c>
      <c r="W238" s="127">
        <f t="shared" si="64"/>
        <v>0</v>
      </c>
      <c r="X238" s="127">
        <f t="shared" si="64"/>
        <v>0</v>
      </c>
      <c r="Y238" s="127">
        <f t="shared" si="64"/>
        <v>0</v>
      </c>
      <c r="Z238" s="127">
        <f t="shared" si="64"/>
        <v>0</v>
      </c>
      <c r="AA238" s="127">
        <f t="shared" si="64"/>
        <v>0</v>
      </c>
      <c r="AB238" s="127">
        <f t="shared" si="64"/>
        <v>0</v>
      </c>
      <c r="AC238" s="127">
        <f t="shared" si="64"/>
        <v>0</v>
      </c>
      <c r="AD238" s="127">
        <f t="shared" si="64"/>
        <v>0</v>
      </c>
      <c r="AE238" s="127">
        <f t="shared" si="64"/>
        <v>0</v>
      </c>
      <c r="AF238" s="127">
        <f t="shared" si="64"/>
        <v>0</v>
      </c>
      <c r="AG238" s="127">
        <f t="shared" si="64"/>
        <v>0</v>
      </c>
      <c r="AH238" s="127">
        <f t="shared" si="64"/>
        <v>0</v>
      </c>
      <c r="AI238" s="127">
        <f t="shared" si="64"/>
        <v>0</v>
      </c>
      <c r="AJ238" s="127">
        <f t="shared" si="64"/>
        <v>0</v>
      </c>
      <c r="AK238" s="127">
        <f t="shared" si="64"/>
        <v>0</v>
      </c>
      <c r="AL238" s="127">
        <f t="shared" si="64"/>
        <v>0</v>
      </c>
      <c r="AM238" s="127">
        <f t="shared" si="64"/>
        <v>0</v>
      </c>
      <c r="AN238" s="127">
        <f t="shared" si="64"/>
        <v>0</v>
      </c>
      <c r="AO238" s="127">
        <f t="shared" si="64"/>
        <v>0</v>
      </c>
      <c r="AP238" s="127">
        <f t="shared" si="64"/>
        <v>0</v>
      </c>
      <c r="AQ238" s="127">
        <f t="shared" si="64"/>
        <v>0</v>
      </c>
    </row>
    <row r="239" spans="1:43" ht="15.75" customHeight="1">
      <c r="A239" s="125" t="s">
        <v>191</v>
      </c>
      <c r="B239" s="127"/>
      <c r="C239" s="127">
        <f>IF(B236&gt;0,B234*B236,0)</f>
        <v>0</v>
      </c>
      <c r="D239" s="127">
        <f t="shared" ref="D239:AQ239" si="65">IF(C241&gt;0,$B$234*C241,0)</f>
        <v>0</v>
      </c>
      <c r="E239" s="127">
        <f t="shared" si="65"/>
        <v>0</v>
      </c>
      <c r="F239" s="127">
        <f t="shared" si="65"/>
        <v>0</v>
      </c>
      <c r="G239" s="127">
        <f t="shared" si="65"/>
        <v>0</v>
      </c>
      <c r="H239" s="127">
        <f t="shared" si="65"/>
        <v>0</v>
      </c>
      <c r="I239" s="127">
        <f t="shared" si="65"/>
        <v>0</v>
      </c>
      <c r="J239" s="127">
        <f t="shared" si="65"/>
        <v>0</v>
      </c>
      <c r="K239" s="127">
        <f t="shared" si="65"/>
        <v>0</v>
      </c>
      <c r="L239" s="127">
        <f t="shared" si="65"/>
        <v>0</v>
      </c>
      <c r="M239" s="127">
        <f t="shared" si="65"/>
        <v>0</v>
      </c>
      <c r="N239" s="127">
        <f t="shared" si="65"/>
        <v>0</v>
      </c>
      <c r="O239" s="127">
        <f t="shared" si="65"/>
        <v>0</v>
      </c>
      <c r="P239" s="127">
        <f t="shared" si="65"/>
        <v>0</v>
      </c>
      <c r="Q239" s="127">
        <f t="shared" si="65"/>
        <v>0</v>
      </c>
      <c r="R239" s="127">
        <f t="shared" si="65"/>
        <v>0</v>
      </c>
      <c r="S239" s="127">
        <f t="shared" si="65"/>
        <v>0</v>
      </c>
      <c r="T239" s="127">
        <f t="shared" si="65"/>
        <v>0</v>
      </c>
      <c r="U239" s="127">
        <f t="shared" si="65"/>
        <v>0</v>
      </c>
      <c r="V239" s="127">
        <f t="shared" si="65"/>
        <v>0</v>
      </c>
      <c r="W239" s="127">
        <f t="shared" si="65"/>
        <v>0</v>
      </c>
      <c r="X239" s="127">
        <f t="shared" si="65"/>
        <v>0</v>
      </c>
      <c r="Y239" s="127">
        <f t="shared" si="65"/>
        <v>0</v>
      </c>
      <c r="Z239" s="127">
        <f t="shared" si="65"/>
        <v>0</v>
      </c>
      <c r="AA239" s="127">
        <f t="shared" si="65"/>
        <v>0</v>
      </c>
      <c r="AB239" s="127">
        <f t="shared" si="65"/>
        <v>0</v>
      </c>
      <c r="AC239" s="127">
        <f t="shared" si="65"/>
        <v>0</v>
      </c>
      <c r="AD239" s="127">
        <f t="shared" si="65"/>
        <v>0</v>
      </c>
      <c r="AE239" s="127">
        <f t="shared" si="65"/>
        <v>0</v>
      </c>
      <c r="AF239" s="127">
        <f t="shared" si="65"/>
        <v>0</v>
      </c>
      <c r="AG239" s="127">
        <f t="shared" si="65"/>
        <v>0</v>
      </c>
      <c r="AH239" s="127">
        <f t="shared" si="65"/>
        <v>0</v>
      </c>
      <c r="AI239" s="127">
        <f t="shared" si="65"/>
        <v>0</v>
      </c>
      <c r="AJ239" s="127">
        <f t="shared" si="65"/>
        <v>0</v>
      </c>
      <c r="AK239" s="127">
        <f t="shared" si="65"/>
        <v>0</v>
      </c>
      <c r="AL239" s="127">
        <f t="shared" si="65"/>
        <v>0</v>
      </c>
      <c r="AM239" s="127">
        <f t="shared" si="65"/>
        <v>0</v>
      </c>
      <c r="AN239" s="127">
        <f t="shared" si="65"/>
        <v>0</v>
      </c>
      <c r="AO239" s="127">
        <f t="shared" si="65"/>
        <v>0</v>
      </c>
      <c r="AP239" s="127">
        <f t="shared" si="65"/>
        <v>0</v>
      </c>
      <c r="AQ239" s="127">
        <f t="shared" si="65"/>
        <v>0</v>
      </c>
    </row>
    <row r="240" spans="1:43" ht="15.75" customHeight="1">
      <c r="A240" s="125" t="s">
        <v>183</v>
      </c>
      <c r="B240" s="127"/>
      <c r="C240" s="127">
        <f t="shared" ref="C240:AQ240" si="66">IF(C238-C239&gt;0,C238-C239,0)</f>
        <v>0</v>
      </c>
      <c r="D240" s="127">
        <f t="shared" si="66"/>
        <v>0</v>
      </c>
      <c r="E240" s="127">
        <f t="shared" si="66"/>
        <v>0</v>
      </c>
      <c r="F240" s="127">
        <f t="shared" si="66"/>
        <v>0</v>
      </c>
      <c r="G240" s="127">
        <f t="shared" si="66"/>
        <v>0</v>
      </c>
      <c r="H240" s="127">
        <f t="shared" si="66"/>
        <v>0</v>
      </c>
      <c r="I240" s="127">
        <f t="shared" si="66"/>
        <v>0</v>
      </c>
      <c r="J240" s="127">
        <f t="shared" si="66"/>
        <v>0</v>
      </c>
      <c r="K240" s="127">
        <f t="shared" si="66"/>
        <v>0</v>
      </c>
      <c r="L240" s="127">
        <f t="shared" si="66"/>
        <v>0</v>
      </c>
      <c r="M240" s="127">
        <f t="shared" si="66"/>
        <v>0</v>
      </c>
      <c r="N240" s="127">
        <f t="shared" si="66"/>
        <v>0</v>
      </c>
      <c r="O240" s="127">
        <f t="shared" si="66"/>
        <v>0</v>
      </c>
      <c r="P240" s="127">
        <f t="shared" si="66"/>
        <v>0</v>
      </c>
      <c r="Q240" s="127">
        <f t="shared" si="66"/>
        <v>0</v>
      </c>
      <c r="R240" s="127">
        <f t="shared" si="66"/>
        <v>0</v>
      </c>
      <c r="S240" s="127">
        <f t="shared" si="66"/>
        <v>0</v>
      </c>
      <c r="T240" s="127">
        <f t="shared" si="66"/>
        <v>0</v>
      </c>
      <c r="U240" s="127">
        <f t="shared" si="66"/>
        <v>0</v>
      </c>
      <c r="V240" s="127">
        <f t="shared" si="66"/>
        <v>0</v>
      </c>
      <c r="W240" s="127">
        <f t="shared" si="66"/>
        <v>0</v>
      </c>
      <c r="X240" s="127">
        <f t="shared" si="66"/>
        <v>0</v>
      </c>
      <c r="Y240" s="127">
        <f t="shared" si="66"/>
        <v>0</v>
      </c>
      <c r="Z240" s="127">
        <f t="shared" si="66"/>
        <v>0</v>
      </c>
      <c r="AA240" s="127">
        <f t="shared" si="66"/>
        <v>0</v>
      </c>
      <c r="AB240" s="127">
        <f t="shared" si="66"/>
        <v>0</v>
      </c>
      <c r="AC240" s="127">
        <f t="shared" si="66"/>
        <v>0</v>
      </c>
      <c r="AD240" s="127">
        <f t="shared" si="66"/>
        <v>0</v>
      </c>
      <c r="AE240" s="127">
        <f t="shared" si="66"/>
        <v>0</v>
      </c>
      <c r="AF240" s="127">
        <f t="shared" si="66"/>
        <v>0</v>
      </c>
      <c r="AG240" s="127">
        <f t="shared" si="66"/>
        <v>0</v>
      </c>
      <c r="AH240" s="127">
        <f t="shared" si="66"/>
        <v>0</v>
      </c>
      <c r="AI240" s="127">
        <f t="shared" si="66"/>
        <v>0</v>
      </c>
      <c r="AJ240" s="127">
        <f t="shared" si="66"/>
        <v>0</v>
      </c>
      <c r="AK240" s="127">
        <f t="shared" si="66"/>
        <v>0</v>
      </c>
      <c r="AL240" s="127">
        <f t="shared" si="66"/>
        <v>0</v>
      </c>
      <c r="AM240" s="127">
        <f t="shared" si="66"/>
        <v>0</v>
      </c>
      <c r="AN240" s="127">
        <f t="shared" si="66"/>
        <v>0</v>
      </c>
      <c r="AO240" s="127">
        <f t="shared" si="66"/>
        <v>0</v>
      </c>
      <c r="AP240" s="127">
        <f t="shared" si="66"/>
        <v>0</v>
      </c>
      <c r="AQ240" s="127">
        <f t="shared" si="66"/>
        <v>0</v>
      </c>
    </row>
    <row r="241" spans="1:43" ht="15.75" customHeight="1">
      <c r="A241" s="125" t="s">
        <v>184</v>
      </c>
      <c r="B241" s="127"/>
      <c r="C241" s="127">
        <f>IF(C238&gt;C239,B236-C240,B236+C239-C238)</f>
        <v>0</v>
      </c>
      <c r="D241" s="127">
        <f t="shared" ref="D241:AQ241" si="67">IF(D97&gt;D239,C241-D240+C242,C241+D239-D97+C242)</f>
        <v>0</v>
      </c>
      <c r="E241" s="127">
        <f t="shared" si="67"/>
        <v>0</v>
      </c>
      <c r="F241" s="127">
        <f t="shared" si="67"/>
        <v>0</v>
      </c>
      <c r="G241" s="127">
        <f t="shared" si="67"/>
        <v>0</v>
      </c>
      <c r="H241" s="127">
        <f t="shared" si="67"/>
        <v>0</v>
      </c>
      <c r="I241" s="127">
        <f t="shared" si="67"/>
        <v>0</v>
      </c>
      <c r="J241" s="127">
        <f t="shared" si="67"/>
        <v>0</v>
      </c>
      <c r="K241" s="127">
        <f t="shared" si="67"/>
        <v>0</v>
      </c>
      <c r="L241" s="127">
        <f t="shared" si="67"/>
        <v>0</v>
      </c>
      <c r="M241" s="127">
        <f t="shared" si="67"/>
        <v>0</v>
      </c>
      <c r="N241" s="127">
        <f t="shared" si="67"/>
        <v>0</v>
      </c>
      <c r="O241" s="127">
        <f t="shared" si="67"/>
        <v>0</v>
      </c>
      <c r="P241" s="127">
        <f t="shared" si="67"/>
        <v>0</v>
      </c>
      <c r="Q241" s="127">
        <f t="shared" si="67"/>
        <v>0</v>
      </c>
      <c r="R241" s="127">
        <f t="shared" si="67"/>
        <v>0</v>
      </c>
      <c r="S241" s="127">
        <f t="shared" si="67"/>
        <v>0</v>
      </c>
      <c r="T241" s="127">
        <f t="shared" si="67"/>
        <v>0</v>
      </c>
      <c r="U241" s="127">
        <f t="shared" si="67"/>
        <v>0</v>
      </c>
      <c r="V241" s="127">
        <f t="shared" si="67"/>
        <v>0</v>
      </c>
      <c r="W241" s="127">
        <f t="shared" si="67"/>
        <v>0</v>
      </c>
      <c r="X241" s="127">
        <f t="shared" si="67"/>
        <v>0</v>
      </c>
      <c r="Y241" s="127">
        <f t="shared" si="67"/>
        <v>0</v>
      </c>
      <c r="Z241" s="127">
        <f t="shared" si="67"/>
        <v>0</v>
      </c>
      <c r="AA241" s="127">
        <f t="shared" si="67"/>
        <v>0</v>
      </c>
      <c r="AB241" s="127">
        <f t="shared" si="67"/>
        <v>0</v>
      </c>
      <c r="AC241" s="127">
        <f t="shared" si="67"/>
        <v>0</v>
      </c>
      <c r="AD241" s="127">
        <f t="shared" si="67"/>
        <v>0</v>
      </c>
      <c r="AE241" s="127">
        <f t="shared" si="67"/>
        <v>0</v>
      </c>
      <c r="AF241" s="127">
        <f t="shared" si="67"/>
        <v>0</v>
      </c>
      <c r="AG241" s="127">
        <f t="shared" si="67"/>
        <v>0</v>
      </c>
      <c r="AH241" s="127">
        <f t="shared" si="67"/>
        <v>0</v>
      </c>
      <c r="AI241" s="127">
        <f t="shared" si="67"/>
        <v>0</v>
      </c>
      <c r="AJ241" s="127">
        <f t="shared" si="67"/>
        <v>0</v>
      </c>
      <c r="AK241" s="127">
        <f t="shared" si="67"/>
        <v>0</v>
      </c>
      <c r="AL241" s="127">
        <f t="shared" si="67"/>
        <v>0</v>
      </c>
      <c r="AM241" s="127">
        <f t="shared" si="67"/>
        <v>0</v>
      </c>
      <c r="AN241" s="127">
        <f t="shared" si="67"/>
        <v>0</v>
      </c>
      <c r="AO241" s="127">
        <f t="shared" si="67"/>
        <v>0</v>
      </c>
      <c r="AP241" s="127">
        <f t="shared" si="67"/>
        <v>0</v>
      </c>
      <c r="AQ241" s="127">
        <f t="shared" si="67"/>
        <v>0</v>
      </c>
    </row>
    <row r="242" spans="1:43" ht="15.75" customHeight="1">
      <c r="A242" s="125" t="s">
        <v>198</v>
      </c>
      <c r="B242" s="127"/>
      <c r="C242" s="127">
        <f>IF(C241=0,0,+B234*B236-C239)</f>
        <v>0</v>
      </c>
      <c r="D242" s="127">
        <f t="shared" ref="D242:AQ242" si="68">IF(D241=0,0,$B$234*(C241+C242)-D239)</f>
        <v>0</v>
      </c>
      <c r="E242" s="127">
        <f t="shared" si="68"/>
        <v>0</v>
      </c>
      <c r="F242" s="127">
        <f t="shared" si="68"/>
        <v>0</v>
      </c>
      <c r="G242" s="127">
        <f t="shared" si="68"/>
        <v>0</v>
      </c>
      <c r="H242" s="127">
        <f t="shared" si="68"/>
        <v>0</v>
      </c>
      <c r="I242" s="127">
        <f t="shared" si="68"/>
        <v>0</v>
      </c>
      <c r="J242" s="127">
        <f t="shared" si="68"/>
        <v>0</v>
      </c>
      <c r="K242" s="127">
        <f t="shared" si="68"/>
        <v>0</v>
      </c>
      <c r="L242" s="127">
        <f t="shared" si="68"/>
        <v>0</v>
      </c>
      <c r="M242" s="127">
        <f t="shared" si="68"/>
        <v>0</v>
      </c>
      <c r="N242" s="127">
        <f t="shared" si="68"/>
        <v>0</v>
      </c>
      <c r="O242" s="127">
        <f t="shared" si="68"/>
        <v>0</v>
      </c>
      <c r="P242" s="127">
        <f t="shared" si="68"/>
        <v>0</v>
      </c>
      <c r="Q242" s="127">
        <f t="shared" si="68"/>
        <v>0</v>
      </c>
      <c r="R242" s="127">
        <f t="shared" si="68"/>
        <v>0</v>
      </c>
      <c r="S242" s="127">
        <f t="shared" si="68"/>
        <v>0</v>
      </c>
      <c r="T242" s="127">
        <f t="shared" si="68"/>
        <v>0</v>
      </c>
      <c r="U242" s="127">
        <f t="shared" si="68"/>
        <v>0</v>
      </c>
      <c r="V242" s="127">
        <f t="shared" si="68"/>
        <v>0</v>
      </c>
      <c r="W242" s="127">
        <f t="shared" si="68"/>
        <v>0</v>
      </c>
      <c r="X242" s="127">
        <f t="shared" si="68"/>
        <v>0</v>
      </c>
      <c r="Y242" s="127">
        <f t="shared" si="68"/>
        <v>0</v>
      </c>
      <c r="Z242" s="127">
        <f t="shared" si="68"/>
        <v>0</v>
      </c>
      <c r="AA242" s="127">
        <f t="shared" si="68"/>
        <v>0</v>
      </c>
      <c r="AB242" s="127">
        <f t="shared" si="68"/>
        <v>0</v>
      </c>
      <c r="AC242" s="127">
        <f t="shared" si="68"/>
        <v>0</v>
      </c>
      <c r="AD242" s="127">
        <f t="shared" si="68"/>
        <v>0</v>
      </c>
      <c r="AE242" s="127">
        <f t="shared" si="68"/>
        <v>0</v>
      </c>
      <c r="AF242" s="127">
        <f t="shared" si="68"/>
        <v>0</v>
      </c>
      <c r="AG242" s="127">
        <f t="shared" si="68"/>
        <v>0</v>
      </c>
      <c r="AH242" s="127">
        <f t="shared" si="68"/>
        <v>0</v>
      </c>
      <c r="AI242" s="127">
        <f t="shared" si="68"/>
        <v>0</v>
      </c>
      <c r="AJ242" s="127">
        <f t="shared" si="68"/>
        <v>0</v>
      </c>
      <c r="AK242" s="127">
        <f t="shared" si="68"/>
        <v>0</v>
      </c>
      <c r="AL242" s="127">
        <f t="shared" si="68"/>
        <v>0</v>
      </c>
      <c r="AM242" s="127">
        <f t="shared" si="68"/>
        <v>0</v>
      </c>
      <c r="AN242" s="127">
        <f t="shared" si="68"/>
        <v>0</v>
      </c>
      <c r="AO242" s="127">
        <f t="shared" si="68"/>
        <v>0</v>
      </c>
      <c r="AP242" s="127">
        <f t="shared" si="68"/>
        <v>0</v>
      </c>
      <c r="AQ242" s="127">
        <f t="shared" si="68"/>
        <v>0</v>
      </c>
    </row>
    <row r="246" spans="1:43" ht="15.75" customHeight="1">
      <c r="A246" s="117" t="s">
        <v>205</v>
      </c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</row>
    <row r="247" spans="1:43" ht="15.75" customHeight="1">
      <c r="A247" s="117" t="s">
        <v>206</v>
      </c>
      <c r="B247" s="117"/>
      <c r="C247" s="120" t="e">
        <f>C90/'Sources of Funds'!$E$6</f>
        <v>#DIV/0!</v>
      </c>
      <c r="D247" s="120" t="e">
        <f>D90/'Sources of Funds'!$E$6</f>
        <v>#DIV/0!</v>
      </c>
      <c r="E247" s="120" t="e">
        <f>E90/'Sources of Funds'!$E$6</f>
        <v>#DIV/0!</v>
      </c>
      <c r="F247" s="120" t="e">
        <f>F90/'Sources of Funds'!$E$6</f>
        <v>#DIV/0!</v>
      </c>
      <c r="G247" s="120" t="e">
        <f>G90/'Sources of Funds'!$E$6</f>
        <v>#DIV/0!</v>
      </c>
      <c r="H247" s="120" t="e">
        <f>H90/'Sources of Funds'!$E$6</f>
        <v>#DIV/0!</v>
      </c>
      <c r="I247" s="120" t="e">
        <f>I90/'Sources of Funds'!$E$6</f>
        <v>#DIV/0!</v>
      </c>
      <c r="J247" s="120" t="e">
        <f>J90/'Sources of Funds'!$E$6</f>
        <v>#DIV/0!</v>
      </c>
      <c r="K247" s="120" t="e">
        <f>K90/'Sources of Funds'!$E$6</f>
        <v>#DIV/0!</v>
      </c>
      <c r="L247" s="120" t="e">
        <f>L90/'Sources of Funds'!$E$6</f>
        <v>#DIV/0!</v>
      </c>
      <c r="M247" s="120" t="e">
        <f>M90/'Sources of Funds'!$E$6</f>
        <v>#DIV/0!</v>
      </c>
      <c r="N247" s="120" t="e">
        <f>N90/'Sources of Funds'!$E$6</f>
        <v>#DIV/0!</v>
      </c>
      <c r="O247" s="120" t="e">
        <f>O90/'Sources of Funds'!$E$6</f>
        <v>#DIV/0!</v>
      </c>
      <c r="P247" s="120" t="e">
        <f>P90/'Sources of Funds'!$E$6</f>
        <v>#DIV/0!</v>
      </c>
      <c r="Q247" s="120" t="e">
        <f>Q90/'Sources of Funds'!$E$6</f>
        <v>#DIV/0!</v>
      </c>
      <c r="R247" s="120" t="e">
        <f>R90/'Sources of Funds'!$E$6</f>
        <v>#DIV/0!</v>
      </c>
      <c r="S247" s="120" t="e">
        <f>S90/'Sources of Funds'!$E$6</f>
        <v>#DIV/0!</v>
      </c>
      <c r="T247" s="120" t="e">
        <f>T90/'Sources of Funds'!$E$6</f>
        <v>#DIV/0!</v>
      </c>
      <c r="U247" s="120" t="e">
        <f>U90/'Sources of Funds'!$E$6</f>
        <v>#DIV/0!</v>
      </c>
      <c r="V247" s="120" t="e">
        <f>V90/'Sources of Funds'!$E$6</f>
        <v>#DIV/0!</v>
      </c>
      <c r="W247" s="120" t="e">
        <f>W90/'Sources of Funds'!$E$6</f>
        <v>#DIV/0!</v>
      </c>
      <c r="X247" s="120" t="e">
        <f>X90/'Sources of Funds'!$E$6</f>
        <v>#DIV/0!</v>
      </c>
      <c r="Y247" s="120" t="e">
        <f>Y90/'Sources of Funds'!$E$6</f>
        <v>#DIV/0!</v>
      </c>
      <c r="Z247" s="120" t="e">
        <f>Z90/'Sources of Funds'!$E$6</f>
        <v>#DIV/0!</v>
      </c>
      <c r="AA247" s="120" t="e">
        <f>AA90/'Sources of Funds'!$E$6</f>
        <v>#DIV/0!</v>
      </c>
      <c r="AB247" s="120" t="e">
        <f>AB90/'Sources of Funds'!$E$6</f>
        <v>#DIV/0!</v>
      </c>
      <c r="AC247" s="120" t="e">
        <f>AC90/'Sources of Funds'!$E$6</f>
        <v>#DIV/0!</v>
      </c>
      <c r="AD247" s="120" t="e">
        <f>AD90/'Sources of Funds'!$E$6</f>
        <v>#DIV/0!</v>
      </c>
      <c r="AE247" s="120" t="e">
        <f>AE90/'Sources of Funds'!$E$6</f>
        <v>#DIV/0!</v>
      </c>
      <c r="AF247" s="120" t="e">
        <f>AF90/'Sources of Funds'!$E$6</f>
        <v>#DIV/0!</v>
      </c>
      <c r="AG247" s="120" t="e">
        <f>AG90/'Sources of Funds'!$E$6</f>
        <v>#DIV/0!</v>
      </c>
      <c r="AH247" s="120" t="e">
        <f>AH90/'Sources of Funds'!$E$6</f>
        <v>#DIV/0!</v>
      </c>
      <c r="AI247" s="120" t="e">
        <f>AI90/'Sources of Funds'!$E$6</f>
        <v>#DIV/0!</v>
      </c>
      <c r="AJ247" s="120" t="e">
        <f>AJ90/'Sources of Funds'!$E$6</f>
        <v>#DIV/0!</v>
      </c>
      <c r="AK247" s="120" t="e">
        <f>AK90/'Sources of Funds'!$E$6</f>
        <v>#DIV/0!</v>
      </c>
      <c r="AL247" s="120" t="e">
        <f>AL90/'Sources of Funds'!$E$6</f>
        <v>#DIV/0!</v>
      </c>
      <c r="AM247" s="120" t="e">
        <f>AM90/'Sources of Funds'!$E$6</f>
        <v>#DIV/0!</v>
      </c>
      <c r="AN247" s="120" t="e">
        <f>AN90/'Sources of Funds'!$E$6</f>
        <v>#DIV/0!</v>
      </c>
      <c r="AO247" s="120" t="e">
        <f>AO90/'Sources of Funds'!$E$6</f>
        <v>#DIV/0!</v>
      </c>
      <c r="AP247" s="120" t="e">
        <f>AP90/'Sources of Funds'!$E$6</f>
        <v>#DIV/0!</v>
      </c>
      <c r="AQ247" s="120" t="e">
        <f>AQ90/'Sources of Funds'!$E$6</f>
        <v>#DIV/0!</v>
      </c>
    </row>
    <row r="248" spans="1:43" ht="15.75" customHeight="1">
      <c r="A248" s="117"/>
      <c r="B248" s="117"/>
      <c r="C248" s="120"/>
      <c r="D248" s="120"/>
      <c r="E248" s="120"/>
      <c r="F248" s="120"/>
      <c r="G248" s="120"/>
      <c r="H248" s="120"/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  <c r="X248" s="120"/>
      <c r="Y248" s="120"/>
      <c r="Z248" s="120"/>
      <c r="AA248" s="120"/>
      <c r="AB248" s="120"/>
      <c r="AC248" s="120"/>
      <c r="AD248" s="120"/>
      <c r="AE248" s="120"/>
      <c r="AF248" s="120"/>
      <c r="AG248" s="120"/>
      <c r="AH248" s="120"/>
      <c r="AI248" s="120"/>
      <c r="AJ248" s="120"/>
      <c r="AK248" s="120"/>
      <c r="AL248" s="120"/>
      <c r="AM248" s="120"/>
      <c r="AN248" s="120"/>
      <c r="AO248" s="120"/>
      <c r="AP248" s="120"/>
      <c r="AQ248" s="120"/>
    </row>
    <row r="249" spans="1:43" ht="15.75" customHeight="1">
      <c r="A249" s="117" t="s">
        <v>207</v>
      </c>
      <c r="B249" s="117"/>
      <c r="C249" s="120">
        <f>C115</f>
        <v>0</v>
      </c>
      <c r="D249" s="120">
        <f t="shared" ref="D249:AQ249" si="69">C249+D115</f>
        <v>0</v>
      </c>
      <c r="E249" s="120">
        <f t="shared" si="69"/>
        <v>0</v>
      </c>
      <c r="F249" s="120">
        <f t="shared" si="69"/>
        <v>0</v>
      </c>
      <c r="G249" s="120">
        <f t="shared" si="69"/>
        <v>0</v>
      </c>
      <c r="H249" s="120">
        <f t="shared" si="69"/>
        <v>0</v>
      </c>
      <c r="I249" s="120">
        <f t="shared" si="69"/>
        <v>0</v>
      </c>
      <c r="J249" s="120">
        <f t="shared" si="69"/>
        <v>0</v>
      </c>
      <c r="K249" s="120">
        <f t="shared" si="69"/>
        <v>0</v>
      </c>
      <c r="L249" s="120">
        <f t="shared" si="69"/>
        <v>0</v>
      </c>
      <c r="M249" s="120">
        <f t="shared" si="69"/>
        <v>0</v>
      </c>
      <c r="N249" s="120">
        <f t="shared" si="69"/>
        <v>0</v>
      </c>
      <c r="O249" s="120">
        <f t="shared" si="69"/>
        <v>0</v>
      </c>
      <c r="P249" s="120">
        <f t="shared" si="69"/>
        <v>0</v>
      </c>
      <c r="Q249" s="120">
        <f t="shared" si="69"/>
        <v>0</v>
      </c>
      <c r="R249" s="120">
        <f t="shared" si="69"/>
        <v>0</v>
      </c>
      <c r="S249" s="120">
        <f t="shared" si="69"/>
        <v>0</v>
      </c>
      <c r="T249" s="120">
        <f t="shared" si="69"/>
        <v>0</v>
      </c>
      <c r="U249" s="120">
        <f t="shared" si="69"/>
        <v>0</v>
      </c>
      <c r="V249" s="120">
        <f t="shared" si="69"/>
        <v>0</v>
      </c>
      <c r="W249" s="120">
        <f t="shared" si="69"/>
        <v>0</v>
      </c>
      <c r="X249" s="120">
        <f t="shared" si="69"/>
        <v>0</v>
      </c>
      <c r="Y249" s="120">
        <f t="shared" si="69"/>
        <v>0</v>
      </c>
      <c r="Z249" s="120">
        <f t="shared" si="69"/>
        <v>0</v>
      </c>
      <c r="AA249" s="120">
        <f t="shared" si="69"/>
        <v>0</v>
      </c>
      <c r="AB249" s="120">
        <f t="shared" si="69"/>
        <v>0</v>
      </c>
      <c r="AC249" s="120">
        <f t="shared" si="69"/>
        <v>0</v>
      </c>
      <c r="AD249" s="120">
        <f t="shared" si="69"/>
        <v>0</v>
      </c>
      <c r="AE249" s="120">
        <f t="shared" si="69"/>
        <v>0</v>
      </c>
      <c r="AF249" s="120">
        <f t="shared" si="69"/>
        <v>0</v>
      </c>
      <c r="AG249" s="120">
        <f t="shared" si="69"/>
        <v>0</v>
      </c>
      <c r="AH249" s="120">
        <f t="shared" si="69"/>
        <v>0</v>
      </c>
      <c r="AI249" s="120">
        <f t="shared" si="69"/>
        <v>0</v>
      </c>
      <c r="AJ249" s="120">
        <f t="shared" si="69"/>
        <v>0</v>
      </c>
      <c r="AK249" s="120">
        <f t="shared" si="69"/>
        <v>0</v>
      </c>
      <c r="AL249" s="120">
        <f t="shared" si="69"/>
        <v>0</v>
      </c>
      <c r="AM249" s="120">
        <f t="shared" si="69"/>
        <v>0</v>
      </c>
      <c r="AN249" s="120">
        <f t="shared" si="69"/>
        <v>0</v>
      </c>
      <c r="AO249" s="120">
        <f t="shared" si="69"/>
        <v>0</v>
      </c>
      <c r="AP249" s="120">
        <f t="shared" si="69"/>
        <v>0</v>
      </c>
      <c r="AQ249" s="120">
        <f t="shared" si="69"/>
        <v>0</v>
      </c>
    </row>
    <row r="250" spans="1:43" ht="15.75" customHeight="1">
      <c r="A250" s="117"/>
      <c r="B250" s="117"/>
      <c r="C250" s="120"/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</row>
    <row r="251" spans="1:43" ht="15.75" customHeight="1">
      <c r="A251" s="117" t="s">
        <v>208</v>
      </c>
      <c r="B251" s="117"/>
      <c r="C251" s="120">
        <f>C116</f>
        <v>0</v>
      </c>
      <c r="D251" s="120">
        <f t="shared" ref="D251:AQ251" si="70">C251+D116</f>
        <v>0</v>
      </c>
      <c r="E251" s="120">
        <f t="shared" si="70"/>
        <v>0</v>
      </c>
      <c r="F251" s="120">
        <f t="shared" si="70"/>
        <v>0</v>
      </c>
      <c r="G251" s="120">
        <f t="shared" si="70"/>
        <v>0</v>
      </c>
      <c r="H251" s="120">
        <f t="shared" si="70"/>
        <v>0</v>
      </c>
      <c r="I251" s="120">
        <f t="shared" si="70"/>
        <v>0</v>
      </c>
      <c r="J251" s="120">
        <f t="shared" si="70"/>
        <v>0</v>
      </c>
      <c r="K251" s="120">
        <f t="shared" si="70"/>
        <v>0</v>
      </c>
      <c r="L251" s="120">
        <f t="shared" si="70"/>
        <v>0</v>
      </c>
      <c r="M251" s="120">
        <f t="shared" si="70"/>
        <v>0</v>
      </c>
      <c r="N251" s="120">
        <f t="shared" si="70"/>
        <v>0</v>
      </c>
      <c r="O251" s="120">
        <f t="shared" si="70"/>
        <v>0</v>
      </c>
      <c r="P251" s="120">
        <f t="shared" si="70"/>
        <v>0</v>
      </c>
      <c r="Q251" s="120">
        <f t="shared" si="70"/>
        <v>0</v>
      </c>
      <c r="R251" s="120">
        <f t="shared" si="70"/>
        <v>0</v>
      </c>
      <c r="S251" s="120">
        <f t="shared" si="70"/>
        <v>0</v>
      </c>
      <c r="T251" s="120">
        <f t="shared" si="70"/>
        <v>0</v>
      </c>
      <c r="U251" s="120">
        <f t="shared" si="70"/>
        <v>0</v>
      </c>
      <c r="V251" s="120">
        <f t="shared" si="70"/>
        <v>0</v>
      </c>
      <c r="W251" s="120">
        <f t="shared" si="70"/>
        <v>0</v>
      </c>
      <c r="X251" s="120">
        <f t="shared" si="70"/>
        <v>0</v>
      </c>
      <c r="Y251" s="120">
        <f t="shared" si="70"/>
        <v>0</v>
      </c>
      <c r="Z251" s="120">
        <f t="shared" si="70"/>
        <v>0</v>
      </c>
      <c r="AA251" s="120">
        <f t="shared" si="70"/>
        <v>0</v>
      </c>
      <c r="AB251" s="120">
        <f t="shared" si="70"/>
        <v>0</v>
      </c>
      <c r="AC251" s="120">
        <f t="shared" si="70"/>
        <v>0</v>
      </c>
      <c r="AD251" s="120">
        <f t="shared" si="70"/>
        <v>0</v>
      </c>
      <c r="AE251" s="120">
        <f t="shared" si="70"/>
        <v>0</v>
      </c>
      <c r="AF251" s="120">
        <f t="shared" si="70"/>
        <v>0</v>
      </c>
      <c r="AG251" s="120">
        <f t="shared" si="70"/>
        <v>0</v>
      </c>
      <c r="AH251" s="120">
        <f t="shared" si="70"/>
        <v>0</v>
      </c>
      <c r="AI251" s="120">
        <f t="shared" si="70"/>
        <v>0</v>
      </c>
      <c r="AJ251" s="120">
        <f t="shared" si="70"/>
        <v>0</v>
      </c>
      <c r="AK251" s="120">
        <f t="shared" si="70"/>
        <v>0</v>
      </c>
      <c r="AL251" s="120">
        <f t="shared" si="70"/>
        <v>0</v>
      </c>
      <c r="AM251" s="120">
        <f t="shared" si="70"/>
        <v>0</v>
      </c>
      <c r="AN251" s="120">
        <f t="shared" si="70"/>
        <v>0</v>
      </c>
      <c r="AO251" s="120">
        <f t="shared" si="70"/>
        <v>0</v>
      </c>
      <c r="AP251" s="120">
        <f t="shared" si="70"/>
        <v>0</v>
      </c>
      <c r="AQ251" s="120">
        <f t="shared" si="70"/>
        <v>0</v>
      </c>
    </row>
    <row r="252" spans="1:43" ht="15.75" customHeight="1">
      <c r="A252" s="117"/>
      <c r="B252" s="117"/>
      <c r="C252" s="120"/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</row>
    <row r="253" spans="1:43" ht="15.75" customHeight="1">
      <c r="A253" s="117" t="s">
        <v>209</v>
      </c>
      <c r="B253" s="117"/>
      <c r="C253" s="120">
        <f t="shared" ref="C253:AQ253" si="71">C154+C166+C185+C180+C200+C241+C176+C216+C230</f>
        <v>0</v>
      </c>
      <c r="D253" s="120">
        <f t="shared" si="71"/>
        <v>0</v>
      </c>
      <c r="E253" s="120">
        <f t="shared" si="71"/>
        <v>0</v>
      </c>
      <c r="F253" s="120">
        <f t="shared" si="71"/>
        <v>0</v>
      </c>
      <c r="G253" s="120">
        <f t="shared" si="71"/>
        <v>0</v>
      </c>
      <c r="H253" s="120">
        <f t="shared" si="71"/>
        <v>0</v>
      </c>
      <c r="I253" s="120">
        <f t="shared" si="71"/>
        <v>0</v>
      </c>
      <c r="J253" s="120">
        <f t="shared" si="71"/>
        <v>0</v>
      </c>
      <c r="K253" s="120">
        <f t="shared" si="71"/>
        <v>0</v>
      </c>
      <c r="L253" s="120">
        <f t="shared" si="71"/>
        <v>0</v>
      </c>
      <c r="M253" s="120">
        <f t="shared" si="71"/>
        <v>0</v>
      </c>
      <c r="N253" s="120">
        <f t="shared" si="71"/>
        <v>0</v>
      </c>
      <c r="O253" s="120">
        <f t="shared" si="71"/>
        <v>0</v>
      </c>
      <c r="P253" s="120">
        <f t="shared" si="71"/>
        <v>0</v>
      </c>
      <c r="Q253" s="120">
        <f t="shared" si="71"/>
        <v>0</v>
      </c>
      <c r="R253" s="120">
        <f t="shared" si="71"/>
        <v>0</v>
      </c>
      <c r="S253" s="120">
        <f t="shared" si="71"/>
        <v>0</v>
      </c>
      <c r="T253" s="120">
        <f t="shared" si="71"/>
        <v>0</v>
      </c>
      <c r="U253" s="120">
        <f t="shared" si="71"/>
        <v>0</v>
      </c>
      <c r="V253" s="120">
        <f t="shared" si="71"/>
        <v>0</v>
      </c>
      <c r="W253" s="120">
        <f t="shared" si="71"/>
        <v>0</v>
      </c>
      <c r="X253" s="120">
        <f t="shared" si="71"/>
        <v>0</v>
      </c>
      <c r="Y253" s="120">
        <f t="shared" si="71"/>
        <v>0</v>
      </c>
      <c r="Z253" s="120">
        <f t="shared" si="71"/>
        <v>0</v>
      </c>
      <c r="AA253" s="120">
        <f t="shared" si="71"/>
        <v>0</v>
      </c>
      <c r="AB253" s="120">
        <f t="shared" si="71"/>
        <v>0</v>
      </c>
      <c r="AC253" s="120">
        <f t="shared" si="71"/>
        <v>0</v>
      </c>
      <c r="AD253" s="120">
        <f t="shared" si="71"/>
        <v>0</v>
      </c>
      <c r="AE253" s="120">
        <f t="shared" si="71"/>
        <v>0</v>
      </c>
      <c r="AF253" s="120">
        <f t="shared" si="71"/>
        <v>0</v>
      </c>
      <c r="AG253" s="120">
        <f t="shared" si="71"/>
        <v>0</v>
      </c>
      <c r="AH253" s="120">
        <f t="shared" si="71"/>
        <v>0</v>
      </c>
      <c r="AI253" s="120">
        <f t="shared" si="71"/>
        <v>0</v>
      </c>
      <c r="AJ253" s="120">
        <f t="shared" si="71"/>
        <v>0</v>
      </c>
      <c r="AK253" s="120">
        <f t="shared" si="71"/>
        <v>0</v>
      </c>
      <c r="AL253" s="120">
        <f t="shared" si="71"/>
        <v>0</v>
      </c>
      <c r="AM253" s="120">
        <f t="shared" si="71"/>
        <v>0</v>
      </c>
      <c r="AN253" s="120">
        <f t="shared" si="71"/>
        <v>0</v>
      </c>
      <c r="AO253" s="120">
        <f t="shared" si="71"/>
        <v>0</v>
      </c>
      <c r="AP253" s="120">
        <f t="shared" si="71"/>
        <v>0</v>
      </c>
      <c r="AQ253" s="120">
        <f t="shared" si="71"/>
        <v>0</v>
      </c>
    </row>
    <row r="254" spans="1:43" ht="15.75" customHeight="1">
      <c r="A254" s="92"/>
      <c r="B254" s="92"/>
      <c r="C254" s="92"/>
      <c r="D254" s="92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  <c r="AE254" s="92"/>
      <c r="AF254" s="92"/>
      <c r="AG254" s="92"/>
      <c r="AH254" s="92"/>
      <c r="AI254" s="92"/>
      <c r="AJ254" s="92"/>
      <c r="AK254" s="92"/>
      <c r="AL254" s="92"/>
      <c r="AM254" s="92"/>
      <c r="AN254" s="92"/>
      <c r="AO254" s="92"/>
      <c r="AP254" s="92"/>
      <c r="AQ254" s="92"/>
    </row>
    <row r="255" spans="1:43" ht="15.75" customHeight="1">
      <c r="A255" s="92" t="s">
        <v>210</v>
      </c>
      <c r="B255" s="92"/>
      <c r="C255" s="140" t="str">
        <f>IF('Sources of Funds'!$E$5=C63,IRR($B$140:C140),"NA")</f>
        <v>NA</v>
      </c>
      <c r="D255" s="140" t="str">
        <f>IF('Sources of Funds'!$E$5=D63,IRR($B$140:D140),"NA")</f>
        <v>NA</v>
      </c>
      <c r="E255" s="140" t="str">
        <f>IF('Sources of Funds'!$E$5=E63,IRR($B$140:E140),"NA")</f>
        <v>NA</v>
      </c>
      <c r="F255" s="140" t="str">
        <f>IF('Sources of Funds'!$E$5=F63,IRR($B$140:F140),"NA")</f>
        <v>NA</v>
      </c>
      <c r="G255" s="140" t="str">
        <f>IF('Sources of Funds'!$E$5=G63,IRR($B$140:G140),"NA")</f>
        <v>NA</v>
      </c>
      <c r="H255" s="140" t="str">
        <f>IF('Sources of Funds'!$E$5=H63,IRR($B$140:H140),"NA")</f>
        <v>NA</v>
      </c>
      <c r="I255" s="140" t="str">
        <f>IF('Sources of Funds'!$E$5=I63,IRR($B$140:I140),"NA")</f>
        <v>NA</v>
      </c>
      <c r="J255" s="140" t="str">
        <f>IF('Sources of Funds'!$E$5=J63,IRR($B$140:J140),"NA")</f>
        <v>NA</v>
      </c>
      <c r="K255" s="140" t="str">
        <f>IF('Sources of Funds'!$E$5=K63,IRR($B$140:K140),"NA")</f>
        <v>NA</v>
      </c>
      <c r="L255" s="140" t="str">
        <f>IF('Sources of Funds'!$E$5=L63,IRR($B$140:L140),"NA")</f>
        <v>NA</v>
      </c>
      <c r="M255" s="140" t="str">
        <f>IF('Sources of Funds'!$E$5=M63,IRR($B$140:M140),"NA")</f>
        <v>NA</v>
      </c>
      <c r="N255" s="140" t="str">
        <f>IF('Sources of Funds'!$E$5=N63,IRR($B$140:N140),"NA")</f>
        <v>NA</v>
      </c>
      <c r="O255" s="140" t="str">
        <f>IF('Sources of Funds'!$E$5=O63,IRR($B$140:O140),"NA")</f>
        <v>NA</v>
      </c>
      <c r="P255" s="140" t="str">
        <f>IF('Sources of Funds'!$E$5=P63,IRR($B$140:P140),"NA")</f>
        <v>NA</v>
      </c>
      <c r="Q255" s="140" t="str">
        <f>IF('Sources of Funds'!$E$5=Q63,IRR($B$140:Q140),"NA")</f>
        <v>NA</v>
      </c>
      <c r="R255" s="140" t="str">
        <f>IF('Sources of Funds'!$E$5=R63,IRR($B$140:R140),"NA")</f>
        <v>NA</v>
      </c>
      <c r="S255" s="140" t="str">
        <f>IF('Sources of Funds'!$E$5=S63,IRR($B$140:S140),"NA")</f>
        <v>NA</v>
      </c>
      <c r="T255" s="140" t="str">
        <f>IF('Sources of Funds'!$E$5=T63,IRR($B$140:T140),"NA")</f>
        <v>NA</v>
      </c>
      <c r="U255" s="140" t="str">
        <f>IF('Sources of Funds'!$E$5=U63,IRR($B$140:U140),"NA")</f>
        <v>NA</v>
      </c>
      <c r="V255" s="140" t="str">
        <f>IF('Sources of Funds'!$E$5=V63,IRR($B$140:V140),"NA")</f>
        <v>NA</v>
      </c>
      <c r="W255" s="140" t="str">
        <f>IF('Sources of Funds'!$E$5=W63,IRR($B$140:W140),"NA")</f>
        <v>NA</v>
      </c>
      <c r="X255" s="140" t="str">
        <f>IF('Sources of Funds'!$E$5=X63,IRR($B$140:X140),"NA")</f>
        <v>NA</v>
      </c>
      <c r="Y255" s="140" t="str">
        <f>IF('Sources of Funds'!$E$5=Y63,IRR($B$140:Y140),"NA")</f>
        <v>NA</v>
      </c>
      <c r="Z255" s="140" t="str">
        <f>IF('Sources of Funds'!$E$5=Z63,IRR($B$140:Z140),"NA")</f>
        <v>NA</v>
      </c>
      <c r="AA255" s="140" t="str">
        <f>IF('Sources of Funds'!$E$5=AA63,IRR($B$140:AA140),"NA")</f>
        <v>NA</v>
      </c>
      <c r="AB255" s="140" t="str">
        <f>IF('Sources of Funds'!$E$5=AB63,IRR($B$140:AB140),"NA")</f>
        <v>NA</v>
      </c>
      <c r="AC255" s="140" t="str">
        <f>IF('Sources of Funds'!$E$5=AC63,IRR($B$140:AC140),"NA")</f>
        <v>NA</v>
      </c>
      <c r="AD255" s="140" t="str">
        <f>IF('Sources of Funds'!$E$5=AD63,IRR($B$140:AD140),"NA")</f>
        <v>NA</v>
      </c>
      <c r="AE255" s="140" t="str">
        <f>IF('Sources of Funds'!$E$5=AE63,IRR($B$140:AE140),"NA")</f>
        <v>NA</v>
      </c>
      <c r="AF255" s="140" t="str">
        <f>IF('Sources of Funds'!$E$5=AF63,IRR($B$140:AF140),"NA")</f>
        <v>NA</v>
      </c>
      <c r="AG255" s="140" t="str">
        <f>IF('Sources of Funds'!$E$5=AG63,IRR($B$140:AG140),"NA")</f>
        <v>NA</v>
      </c>
      <c r="AH255" s="140" t="str">
        <f>IF('Sources of Funds'!$E$5=AH63,IRR($B$140:AH140),"NA")</f>
        <v>NA</v>
      </c>
      <c r="AI255" s="140" t="str">
        <f>IF('Sources of Funds'!$E$5=AI63,IRR($B$140:AI140),"NA")</f>
        <v>NA</v>
      </c>
      <c r="AJ255" s="140" t="str">
        <f>IF('Sources of Funds'!$E$5=AJ63,IRR($B$140:AJ140),"NA")</f>
        <v>NA</v>
      </c>
      <c r="AK255" s="140" t="str">
        <f>IF('Sources of Funds'!$E$5=AK63,IRR($B$140:AK140),"NA")</f>
        <v>NA</v>
      </c>
      <c r="AL255" s="140" t="str">
        <f>IF('Sources of Funds'!$E$5=AL63,IRR($B$140:AL140),"NA")</f>
        <v>NA</v>
      </c>
      <c r="AM255" s="140" t="str">
        <f>IF('Sources of Funds'!$E$5=AM63,IRR($B$140:AM140),"NA")</f>
        <v>NA</v>
      </c>
      <c r="AN255" s="140" t="str">
        <f>IF('Sources of Funds'!$E$5=AN63,IRR($B$140:AN140),"NA")</f>
        <v>NA</v>
      </c>
      <c r="AO255" s="140" t="str">
        <f>IF('Sources of Funds'!$E$5=AO63,IRR($B$140:AO140),"NA")</f>
        <v>NA</v>
      </c>
      <c r="AP255" s="140" t="str">
        <f>IF('Sources of Funds'!$E$5=AP63,IRR($B$140:AP140),"NA")</f>
        <v>NA</v>
      </c>
      <c r="AQ255" s="140" t="str">
        <f>IF('Sources of Funds'!$E$5=AQ63,IRR($B$140:AQ140),"NA")</f>
        <v>NA</v>
      </c>
    </row>
    <row r="256" spans="1:43" ht="15.75" customHeight="1">
      <c r="A256" s="92"/>
      <c r="B256" s="92"/>
      <c r="C256" s="140"/>
      <c r="D256" s="92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  <c r="AE256" s="92"/>
      <c r="AF256" s="92"/>
      <c r="AG256" s="92"/>
      <c r="AH256" s="92"/>
      <c r="AI256" s="92"/>
      <c r="AJ256" s="92"/>
      <c r="AK256" s="92"/>
      <c r="AL256" s="92"/>
      <c r="AM256" s="92"/>
      <c r="AN256" s="92"/>
      <c r="AO256" s="92"/>
      <c r="AP256" s="92"/>
      <c r="AQ256" s="92"/>
    </row>
    <row r="257" spans="1:43" ht="15.75" customHeight="1">
      <c r="A257" s="92" t="s">
        <v>211</v>
      </c>
      <c r="B257" s="92"/>
      <c r="C257" s="141" t="str">
        <f t="array" ref="C257">IF('Sources of Funds'!$E$5=C63,NPV($C$142,$C$140:C140),"NA")</f>
        <v>NA</v>
      </c>
      <c r="D257" s="141" t="str">
        <f t="array" ref="D257">IF('Sources of Funds'!$E$5=D63,NPV($C$142,$C$140:D140),"NA")</f>
        <v>NA</v>
      </c>
      <c r="E257" s="141" t="str">
        <f t="array" ref="E257">IF('Sources of Funds'!$E$5=E63,NPV($C$142,$C$140:E140),"NA")</f>
        <v>NA</v>
      </c>
      <c r="F257" s="141" t="str">
        <f t="array" ref="F257">IF('Sources of Funds'!$E$5=F63,NPV($C$142,$C$140:F140),"NA")</f>
        <v>NA</v>
      </c>
      <c r="G257" s="141" t="str">
        <f t="array" ref="G257">IF('Sources of Funds'!$E$5=G63,NPV($C$142,$C$140:G140),"NA")</f>
        <v>NA</v>
      </c>
      <c r="H257" s="141" t="str">
        <f t="array" ref="H257">IF('Sources of Funds'!$E$5=H63,NPV($C$142,$C$140:H140),"NA")</f>
        <v>NA</v>
      </c>
      <c r="I257" s="141" t="str">
        <f t="array" ref="I257">IF('Sources of Funds'!$E$5=I63,NPV($C$142,$C$140:I140),"NA")</f>
        <v>NA</v>
      </c>
      <c r="J257" s="141" t="str">
        <f t="array" ref="J257">IF('Sources of Funds'!$E$5=J63,NPV($C$142,$C$140:J140),"NA")</f>
        <v>NA</v>
      </c>
      <c r="K257" s="141" t="str">
        <f t="array" ref="K257">IF('Sources of Funds'!$E$5=K63,NPV($C$142,$C$140:K140),"NA")</f>
        <v>NA</v>
      </c>
      <c r="L257" s="141" t="str">
        <f t="array" ref="L257">IF('Sources of Funds'!$E$5=L63,NPV($C$142,$C$140:L140),"NA")</f>
        <v>NA</v>
      </c>
      <c r="M257" s="141" t="str">
        <f t="array" ref="M257">IF('Sources of Funds'!$E$5=M63,NPV($C$142,$C$140:M140),"NA")</f>
        <v>NA</v>
      </c>
      <c r="N257" s="141" t="str">
        <f t="array" ref="N257">IF('Sources of Funds'!$E$5=N63,NPV($C$142,$C$140:N140),"NA")</f>
        <v>NA</v>
      </c>
      <c r="O257" s="141" t="str">
        <f t="array" ref="O257">IF('Sources of Funds'!$E$5=O63,NPV($C$142,$C$140:O140),"NA")</f>
        <v>NA</v>
      </c>
      <c r="P257" s="141" t="str">
        <f t="array" ref="P257">IF('Sources of Funds'!$E$5=P63,NPV($C$142,$C$140:P140),"NA")</f>
        <v>NA</v>
      </c>
      <c r="Q257" s="141" t="str">
        <f t="array" ref="Q257">IF('Sources of Funds'!$E$5=Q63,NPV($C$142,$C$140:Q140),"NA")</f>
        <v>NA</v>
      </c>
      <c r="R257" s="141" t="str">
        <f t="array" ref="R257">IF('Sources of Funds'!$E$5=R63,NPV($C$142,$C$140:R140),"NA")</f>
        <v>NA</v>
      </c>
      <c r="S257" s="141" t="str">
        <f t="array" ref="S257">IF('Sources of Funds'!$E$5=S63,NPV($C$142,$C$140:S140),"NA")</f>
        <v>NA</v>
      </c>
      <c r="T257" s="141" t="str">
        <f t="array" ref="T257">IF('Sources of Funds'!$E$5=T63,NPV($C$142,$C$140:T140),"NA")</f>
        <v>NA</v>
      </c>
      <c r="U257" s="141" t="str">
        <f t="array" ref="U257">IF('Sources of Funds'!$E$5=U63,NPV($C$142,$C$140:U140),"NA")</f>
        <v>NA</v>
      </c>
      <c r="V257" s="141" t="str">
        <f t="array" ref="V257">IF('Sources of Funds'!$E$5=V63,NPV($C$142,$C$140:V140),"NA")</f>
        <v>NA</v>
      </c>
      <c r="W257" s="141" t="str">
        <f t="array" ref="W257">IF('Sources of Funds'!$E$5=W63,NPV($C$142,$C$140:W140),"NA")</f>
        <v>NA</v>
      </c>
      <c r="X257" s="141" t="str">
        <f t="array" ref="X257">IF('Sources of Funds'!$E$5=X63,NPV($C$142,$C$140:X140),"NA")</f>
        <v>NA</v>
      </c>
      <c r="Y257" s="141" t="str">
        <f t="array" ref="Y257">IF('Sources of Funds'!$E$5=Y63,NPV($C$142,$C$140:Y140),"NA")</f>
        <v>NA</v>
      </c>
      <c r="Z257" s="141" t="str">
        <f t="array" ref="Z257">IF('Sources of Funds'!$E$5=Z63,NPV($C$142,$C$140:Z140),"NA")</f>
        <v>NA</v>
      </c>
      <c r="AA257" s="141" t="str">
        <f t="array" ref="AA257">IF('Sources of Funds'!$E$5=AA63,NPV($C$142,$C$140:AA140),"NA")</f>
        <v>NA</v>
      </c>
      <c r="AB257" s="141" t="str">
        <f t="array" ref="AB257">IF('Sources of Funds'!$E$5=AB63,NPV($C$142,$C$140:AB140),"NA")</f>
        <v>NA</v>
      </c>
      <c r="AC257" s="141" t="str">
        <f t="array" ref="AC257">IF('Sources of Funds'!$E$5=AC63,NPV($C$142,$C$140:AC140),"NA")</f>
        <v>NA</v>
      </c>
      <c r="AD257" s="141" t="str">
        <f t="array" ref="AD257">IF('Sources of Funds'!$E$5=AD63,NPV($C$142,$C$140:AD140),"NA")</f>
        <v>NA</v>
      </c>
      <c r="AE257" s="141" t="str">
        <f t="array" ref="AE257">IF('Sources of Funds'!$E$5=AE63,NPV($C$142,$C$140:AE140),"NA")</f>
        <v>NA</v>
      </c>
      <c r="AF257" s="141" t="str">
        <f t="array" ref="AF257">IF('Sources of Funds'!$E$5=AF63,NPV($C$142,$C$140:AF140),"NA")</f>
        <v>NA</v>
      </c>
      <c r="AG257" s="141" t="str">
        <f t="array" ref="AG257">IF('Sources of Funds'!$E$5=AG63,NPV($C$142,$C$140:AG140),"NA")</f>
        <v>NA</v>
      </c>
      <c r="AH257" s="141" t="str">
        <f t="array" ref="AH257">IF('Sources of Funds'!$E$5=AH63,NPV($C$142,$C$140:AH140),"NA")</f>
        <v>NA</v>
      </c>
      <c r="AI257" s="141" t="str">
        <f t="array" ref="AI257">IF('Sources of Funds'!$E$5=AI63,NPV($C$142,$C$140:AI140),"NA")</f>
        <v>NA</v>
      </c>
      <c r="AJ257" s="141" t="str">
        <f t="array" ref="AJ257">IF('Sources of Funds'!$E$5=AJ63,NPV($C$142,$C$140:AJ140),"NA")</f>
        <v>NA</v>
      </c>
      <c r="AK257" s="141" t="str">
        <f t="array" ref="AK257">IF('Sources of Funds'!$E$5=AK63,NPV($C$142,$C$140:AK140),"NA")</f>
        <v>NA</v>
      </c>
      <c r="AL257" s="141" t="str">
        <f t="array" ref="AL257">IF('Sources of Funds'!$E$5=AL63,NPV($C$142,$C$140:AL140),"NA")</f>
        <v>NA</v>
      </c>
      <c r="AM257" s="141" t="str">
        <f t="array" ref="AM257">IF('Sources of Funds'!$E$5=AM63,NPV($C$142,$C$140:AM140),"NA")</f>
        <v>NA</v>
      </c>
      <c r="AN257" s="141" t="str">
        <f t="array" ref="AN257">IF('Sources of Funds'!$E$5=AN63,NPV($C$142,$C$140:AN140),"NA")</f>
        <v>NA</v>
      </c>
      <c r="AO257" s="141" t="str">
        <f t="array" ref="AO257">IF('Sources of Funds'!$E$5=AO63,NPV($C$142,$C$140:AO140),"NA")</f>
        <v>NA</v>
      </c>
      <c r="AP257" s="141" t="str">
        <f t="array" ref="AP257">IF('Sources of Funds'!$E$5=AP63,NPV($C$142,$C$140:AP140),"NA")</f>
        <v>NA</v>
      </c>
      <c r="AQ257" s="141" t="str">
        <f t="array" ref="AQ257">IF('Sources of Funds'!$E$5=AQ63,NPV($C$142,$C$140:AQ140),"NA")</f>
        <v>NA</v>
      </c>
    </row>
    <row r="259" spans="1:43" ht="15.75" customHeight="1">
      <c r="A259" s="92" t="s">
        <v>212</v>
      </c>
      <c r="B259" s="141">
        <f>-'Sources of Funds'!C51</f>
        <v>0</v>
      </c>
      <c r="C259" s="127">
        <f>IF('Sources of Funds'!$E$5&gt;='Pro Forma'!C63,C140,0)</f>
        <v>0</v>
      </c>
      <c r="D259" s="127">
        <f>IF('Sources of Funds'!$E$5&gt;='Pro Forma'!D63,D140,0)</f>
        <v>0</v>
      </c>
      <c r="E259" s="127">
        <f>IF('Sources of Funds'!$E$5&gt;='Pro Forma'!E63,E140,0)</f>
        <v>0</v>
      </c>
      <c r="F259" s="127">
        <f>IF('Sources of Funds'!$E$5&gt;='Pro Forma'!F63,F140,0)</f>
        <v>0</v>
      </c>
      <c r="G259" s="127">
        <f>IF('Sources of Funds'!$E$5&gt;='Pro Forma'!G63,G140,0)</f>
        <v>0</v>
      </c>
      <c r="H259" s="127">
        <f>IF('Sources of Funds'!$E$5&gt;='Pro Forma'!H63,H140,0)</f>
        <v>0</v>
      </c>
      <c r="I259" s="127">
        <f>IF('Sources of Funds'!$E$5&gt;='Pro Forma'!I63,I140,0)</f>
        <v>0</v>
      </c>
      <c r="J259" s="127">
        <f>IF('Sources of Funds'!$E$5&gt;='Pro Forma'!J63,J140,0)</f>
        <v>0</v>
      </c>
      <c r="K259" s="127">
        <f>IF('Sources of Funds'!$E$5&gt;='Pro Forma'!K63,K140,0)</f>
        <v>0</v>
      </c>
      <c r="L259" s="127">
        <f>IF('Sources of Funds'!$E$5&gt;='Pro Forma'!L63,L140,0)</f>
        <v>0</v>
      </c>
      <c r="M259" s="127">
        <f>IF('Sources of Funds'!$E$5&gt;='Pro Forma'!M63,M140,0)</f>
        <v>0</v>
      </c>
      <c r="N259" s="127">
        <f>IF('Sources of Funds'!$E$5&gt;='Pro Forma'!N63,N140,0)</f>
        <v>0</v>
      </c>
      <c r="O259" s="127">
        <f>IF('Sources of Funds'!$E$5&gt;='Pro Forma'!O63,O140,0)</f>
        <v>0</v>
      </c>
      <c r="P259" s="127">
        <f>IF('Sources of Funds'!$E$5&gt;='Pro Forma'!P63,P140,0)</f>
        <v>0</v>
      </c>
      <c r="Q259" s="127">
        <f>IF('Sources of Funds'!$E$5&gt;='Pro Forma'!Q63,Q140,0)</f>
        <v>0</v>
      </c>
      <c r="R259" s="127">
        <f>IF('Sources of Funds'!$E$5&gt;='Pro Forma'!R63,R140,0)</f>
        <v>0</v>
      </c>
      <c r="S259" s="127">
        <f>IF('Sources of Funds'!$E$5&gt;='Pro Forma'!S63,S140,0)</f>
        <v>0</v>
      </c>
      <c r="T259" s="127">
        <f>IF('Sources of Funds'!$E$5&gt;='Pro Forma'!T63,T140,0)</f>
        <v>0</v>
      </c>
      <c r="U259" s="127">
        <f>IF('Sources of Funds'!$E$5&gt;='Pro Forma'!U63,U140,0)</f>
        <v>0</v>
      </c>
      <c r="V259" s="127">
        <f>IF('Sources of Funds'!$E$5&gt;='Pro Forma'!V63,V140,0)</f>
        <v>0</v>
      </c>
      <c r="W259" s="127">
        <f>IF('Sources of Funds'!$E$5&gt;='Pro Forma'!W63,W140,0)</f>
        <v>0</v>
      </c>
      <c r="X259" s="127">
        <f>IF('Sources of Funds'!$E$5&gt;='Pro Forma'!X63,X140,0)</f>
        <v>0</v>
      </c>
      <c r="Y259" s="127">
        <f>IF('Sources of Funds'!$E$5&gt;='Pro Forma'!Y63,Y140,0)</f>
        <v>0</v>
      </c>
      <c r="Z259" s="127">
        <f>IF('Sources of Funds'!$E$5&gt;='Pro Forma'!Z63,Z140,0)</f>
        <v>0</v>
      </c>
      <c r="AA259" s="127">
        <f>IF('Sources of Funds'!$E$5&gt;='Pro Forma'!AA63,AA140,0)</f>
        <v>0</v>
      </c>
      <c r="AB259" s="127">
        <f>IF('Sources of Funds'!$E$5&gt;='Pro Forma'!AB63,AB140,0)</f>
        <v>0</v>
      </c>
      <c r="AC259" s="127">
        <f>IF('Sources of Funds'!$E$5&gt;='Pro Forma'!AC63,AC140,0)</f>
        <v>0</v>
      </c>
      <c r="AD259" s="127">
        <f>IF('Sources of Funds'!$E$5&gt;='Pro Forma'!AD63,AD140,0)</f>
        <v>0</v>
      </c>
      <c r="AE259" s="127">
        <f>IF('Sources of Funds'!$E$5&gt;='Pro Forma'!AE63,AE140,0)</f>
        <v>0</v>
      </c>
      <c r="AF259" s="127">
        <f>IF('Sources of Funds'!$E$5&gt;='Pro Forma'!AF63,AF140,0)</f>
        <v>0</v>
      </c>
      <c r="AG259" s="127">
        <f>IF('Sources of Funds'!$E$5&gt;='Pro Forma'!AG63,AG140,0)</f>
        <v>0</v>
      </c>
      <c r="AH259" s="127">
        <f>IF('Sources of Funds'!$E$5&gt;='Pro Forma'!AH63,AH140,0)</f>
        <v>0</v>
      </c>
      <c r="AI259" s="127">
        <f>IF('Sources of Funds'!$E$5&gt;='Pro Forma'!AI63,AI140,0)</f>
        <v>0</v>
      </c>
      <c r="AJ259" s="127">
        <f>IF('Sources of Funds'!$E$5&gt;='Pro Forma'!AJ63,AJ140,0)</f>
        <v>0</v>
      </c>
      <c r="AK259" s="127">
        <f>IF('Sources of Funds'!$E$5&gt;='Pro Forma'!AK63,AK140,0)</f>
        <v>0</v>
      </c>
      <c r="AL259" s="127">
        <f>IF('Sources of Funds'!$E$5&gt;='Pro Forma'!AL63,AL140,0)</f>
        <v>0</v>
      </c>
      <c r="AM259" s="127">
        <f>IF('Sources of Funds'!$E$5&gt;='Pro Forma'!AM63,AM140,0)</f>
        <v>0</v>
      </c>
      <c r="AN259" s="127">
        <f>IF('Sources of Funds'!$E$5&gt;='Pro Forma'!AN63,AN140,0)</f>
        <v>0</v>
      </c>
      <c r="AO259" s="127">
        <f>IF('Sources of Funds'!$E$5&gt;='Pro Forma'!AO63,AO140,0)</f>
        <v>0</v>
      </c>
      <c r="AP259" s="127">
        <f>IF('Sources of Funds'!$E$5&gt;='Pro Forma'!AP63,AP140,0)</f>
        <v>0</v>
      </c>
      <c r="AQ259" s="127">
        <f>IF('Sources of Funds'!$E$5&gt;='Pro Forma'!AQ63,AQ140,0)</f>
        <v>0</v>
      </c>
    </row>
    <row r="260" spans="1:43" ht="15.75" customHeight="1">
      <c r="A260" s="92"/>
      <c r="B260" s="92"/>
      <c r="C260" s="92"/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2"/>
      <c r="AP260" s="92"/>
      <c r="AQ260" s="92"/>
    </row>
    <row r="261" spans="1:43" ht="15.75" customHeight="1">
      <c r="A261" s="92"/>
      <c r="B261" s="92"/>
      <c r="C261" s="92"/>
      <c r="D261" s="92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  <c r="AE261" s="92"/>
      <c r="AF261" s="92"/>
      <c r="AG261" s="92"/>
      <c r="AH261" s="92"/>
      <c r="AI261" s="92"/>
      <c r="AJ261" s="92"/>
      <c r="AK261" s="92"/>
      <c r="AL261" s="92"/>
      <c r="AM261" s="92"/>
      <c r="AN261" s="92"/>
      <c r="AO261" s="92"/>
      <c r="AP261" s="92"/>
      <c r="AQ261" s="92"/>
    </row>
    <row r="262" spans="1:43" ht="15.75" customHeight="1">
      <c r="A262" s="92" t="s">
        <v>213</v>
      </c>
      <c r="B262" s="92"/>
      <c r="C262" s="142">
        <f t="shared" ref="C262:AQ262" si="72">C199+C215+C229+C242</f>
        <v>0</v>
      </c>
      <c r="D262" s="142">
        <f t="shared" si="72"/>
        <v>0</v>
      </c>
      <c r="E262" s="142">
        <f t="shared" si="72"/>
        <v>0</v>
      </c>
      <c r="F262" s="142">
        <f t="shared" si="72"/>
        <v>0</v>
      </c>
      <c r="G262" s="142">
        <f t="shared" si="72"/>
        <v>0</v>
      </c>
      <c r="H262" s="142">
        <f t="shared" si="72"/>
        <v>0</v>
      </c>
      <c r="I262" s="142">
        <f t="shared" si="72"/>
        <v>0</v>
      </c>
      <c r="J262" s="142">
        <f t="shared" si="72"/>
        <v>0</v>
      </c>
      <c r="K262" s="142">
        <f t="shared" si="72"/>
        <v>0</v>
      </c>
      <c r="L262" s="142">
        <f t="shared" si="72"/>
        <v>0</v>
      </c>
      <c r="M262" s="142">
        <f t="shared" si="72"/>
        <v>0</v>
      </c>
      <c r="N262" s="142">
        <f t="shared" si="72"/>
        <v>0</v>
      </c>
      <c r="O262" s="142">
        <f t="shared" si="72"/>
        <v>0</v>
      </c>
      <c r="P262" s="142">
        <f t="shared" si="72"/>
        <v>0</v>
      </c>
      <c r="Q262" s="142">
        <f t="shared" si="72"/>
        <v>0</v>
      </c>
      <c r="R262" s="142">
        <f t="shared" si="72"/>
        <v>0</v>
      </c>
      <c r="S262" s="142">
        <f t="shared" si="72"/>
        <v>0</v>
      </c>
      <c r="T262" s="142">
        <f t="shared" si="72"/>
        <v>0</v>
      </c>
      <c r="U262" s="142">
        <f t="shared" si="72"/>
        <v>0</v>
      </c>
      <c r="V262" s="142">
        <f t="shared" si="72"/>
        <v>0</v>
      </c>
      <c r="W262" s="142">
        <f t="shared" si="72"/>
        <v>0</v>
      </c>
      <c r="X262" s="142">
        <f t="shared" si="72"/>
        <v>0</v>
      </c>
      <c r="Y262" s="142">
        <f t="shared" si="72"/>
        <v>0</v>
      </c>
      <c r="Z262" s="142">
        <f t="shared" si="72"/>
        <v>0</v>
      </c>
      <c r="AA262" s="142">
        <f t="shared" si="72"/>
        <v>0</v>
      </c>
      <c r="AB262" s="142">
        <f t="shared" si="72"/>
        <v>0</v>
      </c>
      <c r="AC262" s="142">
        <f t="shared" si="72"/>
        <v>0</v>
      </c>
      <c r="AD262" s="142">
        <f t="shared" si="72"/>
        <v>0</v>
      </c>
      <c r="AE262" s="142">
        <f t="shared" si="72"/>
        <v>0</v>
      </c>
      <c r="AF262" s="142">
        <f t="shared" si="72"/>
        <v>0</v>
      </c>
      <c r="AG262" s="142">
        <f t="shared" si="72"/>
        <v>0</v>
      </c>
      <c r="AH262" s="142">
        <f t="shared" si="72"/>
        <v>0</v>
      </c>
      <c r="AI262" s="142">
        <f t="shared" si="72"/>
        <v>0</v>
      </c>
      <c r="AJ262" s="142">
        <f t="shared" si="72"/>
        <v>0</v>
      </c>
      <c r="AK262" s="142">
        <f t="shared" si="72"/>
        <v>0</v>
      </c>
      <c r="AL262" s="142">
        <f t="shared" si="72"/>
        <v>0</v>
      </c>
      <c r="AM262" s="142">
        <f t="shared" si="72"/>
        <v>0</v>
      </c>
      <c r="AN262" s="142">
        <f t="shared" si="72"/>
        <v>0</v>
      </c>
      <c r="AO262" s="142">
        <f t="shared" si="72"/>
        <v>0</v>
      </c>
      <c r="AP262" s="142">
        <f t="shared" si="72"/>
        <v>0</v>
      </c>
      <c r="AQ262" s="142">
        <f t="shared" si="72"/>
        <v>0</v>
      </c>
    </row>
  </sheetData>
  <sheetProtection sheet="1" objects="1" scenarios="1"/>
  <mergeCells count="2">
    <mergeCell ref="I1:J1"/>
    <mergeCell ref="A23:B23"/>
  </mergeCells>
  <pageMargins left="0.7" right="0.7" top="0.75" bottom="0.75" header="0" footer="0"/>
  <pageSetup orientation="landscape"/>
  <ignoredErrors>
    <ignoredError sqref="C87" formula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95069"/>
  </sheetPr>
  <dimension ref="B1:L59"/>
  <sheetViews>
    <sheetView zoomScale="90" zoomScaleNormal="90" workbookViewId="0">
      <selection activeCell="H51" sqref="H51"/>
    </sheetView>
  </sheetViews>
  <sheetFormatPr defaultColWidth="10.109375" defaultRowHeight="15" customHeight="1"/>
  <cols>
    <col min="1" max="1" width="2.6640625" style="5" customWidth="1"/>
    <col min="2" max="2" width="16.33203125" style="5" customWidth="1"/>
    <col min="3" max="3" width="11.6640625" style="5" customWidth="1"/>
    <col min="4" max="4" width="13.21875" style="5" customWidth="1"/>
    <col min="5" max="6" width="12.33203125" style="5" customWidth="1"/>
    <col min="7" max="7" width="11.109375" style="5" customWidth="1"/>
    <col min="8" max="8" width="7.33203125" style="5" customWidth="1"/>
    <col min="9" max="9" width="17.6640625" style="5" customWidth="1"/>
    <col min="10" max="10" width="11.88671875" style="5" customWidth="1"/>
    <col min="11" max="13" width="8.88671875" style="5" customWidth="1"/>
    <col min="14" max="26" width="8" style="5" customWidth="1"/>
    <col min="27" max="16384" width="10.109375" style="5"/>
  </cols>
  <sheetData>
    <row r="1" spans="2:12" s="1" customFormat="1" ht="18.75" customHeight="1">
      <c r="B1" s="36" t="s">
        <v>214</v>
      </c>
      <c r="C1" s="35"/>
      <c r="D1" s="35"/>
      <c r="E1" s="37"/>
      <c r="F1" s="35"/>
      <c r="G1" s="35"/>
      <c r="H1" s="35"/>
      <c r="I1" s="35"/>
      <c r="J1" s="180" t="s">
        <v>343</v>
      </c>
      <c r="K1" s="183"/>
      <c r="L1" s="181"/>
    </row>
    <row r="2" spans="2:12" ht="15.75">
      <c r="B2" s="38"/>
      <c r="C2" s="9"/>
      <c r="D2" s="9"/>
      <c r="E2" s="39"/>
      <c r="F2" s="9"/>
      <c r="G2" s="9"/>
      <c r="H2" s="9"/>
      <c r="I2" s="9"/>
      <c r="J2" s="9"/>
      <c r="K2" s="9"/>
      <c r="L2" s="9"/>
    </row>
    <row r="3" spans="2:12" ht="15.75">
      <c r="B3" s="21" t="s">
        <v>215</v>
      </c>
      <c r="C3" s="22"/>
      <c r="D3" s="22"/>
      <c r="E3" s="40"/>
      <c r="F3" s="9"/>
      <c r="G3" s="82" t="s">
        <v>216</v>
      </c>
      <c r="H3" s="22"/>
      <c r="I3" s="22"/>
      <c r="J3" s="42"/>
      <c r="K3" s="9"/>
      <c r="L3" s="9"/>
    </row>
    <row r="4" spans="2:12">
      <c r="B4" s="13" t="s">
        <v>217</v>
      </c>
      <c r="C4" s="43"/>
      <c r="D4" s="43"/>
      <c r="E4" s="229">
        <v>0</v>
      </c>
      <c r="F4" s="9"/>
      <c r="G4" s="13" t="s">
        <v>218</v>
      </c>
      <c r="H4" s="43"/>
      <c r="I4" s="43"/>
      <c r="J4" s="230">
        <v>0</v>
      </c>
      <c r="K4" s="10"/>
      <c r="L4" s="9"/>
    </row>
    <row r="5" spans="2:12">
      <c r="B5" s="46" t="s">
        <v>219</v>
      </c>
      <c r="C5" s="47"/>
      <c r="D5" s="47"/>
      <c r="E5" s="230">
        <v>0</v>
      </c>
      <c r="F5" s="9"/>
      <c r="G5" s="13" t="s">
        <v>220</v>
      </c>
      <c r="H5" s="48"/>
      <c r="I5" s="48"/>
      <c r="J5" s="231">
        <v>0</v>
      </c>
      <c r="K5" s="10"/>
      <c r="L5" s="9"/>
    </row>
    <row r="6" spans="2:12">
      <c r="B6" s="46" t="s">
        <v>221</v>
      </c>
      <c r="C6" s="47"/>
      <c r="D6" s="47"/>
      <c r="E6" s="229">
        <v>0</v>
      </c>
      <c r="F6" s="9"/>
      <c r="G6" s="10"/>
      <c r="H6" s="10"/>
      <c r="I6" s="10"/>
      <c r="J6" s="10"/>
      <c r="K6" s="10"/>
      <c r="L6" s="9"/>
    </row>
    <row r="7" spans="2:12">
      <c r="B7" s="46" t="s">
        <v>222</v>
      </c>
      <c r="C7" s="47"/>
      <c r="D7" s="47"/>
      <c r="E7" s="224">
        <v>0</v>
      </c>
      <c r="F7" s="9"/>
      <c r="G7" s="9"/>
      <c r="H7" s="9"/>
      <c r="I7" s="9"/>
      <c r="J7" s="9"/>
      <c r="K7" s="10"/>
      <c r="L7" s="9"/>
    </row>
    <row r="8" spans="2:12">
      <c r="B8" s="46" t="s">
        <v>223</v>
      </c>
      <c r="C8" s="47"/>
      <c r="D8" s="47"/>
      <c r="E8" s="224">
        <v>0</v>
      </c>
      <c r="F8" s="9"/>
      <c r="G8" s="9"/>
      <c r="H8" s="9"/>
      <c r="I8" s="9"/>
      <c r="J8" s="9"/>
      <c r="K8" s="10"/>
      <c r="L8" s="9"/>
    </row>
    <row r="9" spans="2:12">
      <c r="B9" s="51"/>
      <c r="C9" s="10"/>
      <c r="D9" s="10"/>
      <c r="E9" s="10"/>
      <c r="F9" s="9"/>
      <c r="G9" s="9"/>
      <c r="H9" s="9"/>
      <c r="I9" s="9"/>
      <c r="J9" s="9"/>
      <c r="K9" s="10"/>
      <c r="L9" s="9"/>
    </row>
    <row r="10" spans="2:12" ht="15.75">
      <c r="B10" s="82" t="s">
        <v>224</v>
      </c>
      <c r="C10" s="22"/>
      <c r="D10" s="22"/>
      <c r="E10" s="22"/>
      <c r="F10" s="52"/>
      <c r="G10" s="10"/>
      <c r="H10" s="10"/>
      <c r="I10" s="10"/>
      <c r="J10" s="10"/>
      <c r="K10" s="10"/>
      <c r="L10" s="9"/>
    </row>
    <row r="11" spans="2:12">
      <c r="B11" s="46" t="s">
        <v>225</v>
      </c>
      <c r="C11" s="48"/>
      <c r="D11" s="43"/>
      <c r="E11" s="230">
        <v>0</v>
      </c>
      <c r="F11" s="52"/>
      <c r="G11" s="13" t="s">
        <v>226</v>
      </c>
      <c r="H11" s="43"/>
      <c r="I11" s="43"/>
      <c r="J11" s="218">
        <v>0</v>
      </c>
      <c r="K11" s="10"/>
      <c r="L11" s="9"/>
    </row>
    <row r="12" spans="2:12">
      <c r="B12" s="53" t="s">
        <v>227</v>
      </c>
      <c r="C12" s="47"/>
      <c r="D12" s="47"/>
      <c r="E12" s="224">
        <v>0</v>
      </c>
      <c r="F12" s="54" t="s">
        <v>228</v>
      </c>
      <c r="G12" s="46" t="s">
        <v>229</v>
      </c>
      <c r="H12" s="47"/>
      <c r="I12" s="47"/>
      <c r="J12" s="218">
        <v>0</v>
      </c>
      <c r="K12" s="10"/>
      <c r="L12" s="9"/>
    </row>
    <row r="13" spans="2:12">
      <c r="B13" s="55" t="s">
        <v>230</v>
      </c>
      <c r="C13" s="56"/>
      <c r="D13" s="47"/>
      <c r="E13" s="230">
        <v>0</v>
      </c>
      <c r="F13" s="57"/>
      <c r="G13" s="46" t="s">
        <v>231</v>
      </c>
      <c r="H13" s="47"/>
      <c r="I13" s="47" t="s">
        <v>232</v>
      </c>
      <c r="J13" s="216">
        <v>0</v>
      </c>
      <c r="K13" s="10"/>
      <c r="L13" s="9"/>
    </row>
    <row r="14" spans="2:12">
      <c r="B14" s="58"/>
      <c r="C14" s="10"/>
      <c r="D14" s="9"/>
      <c r="E14" s="9"/>
      <c r="F14" s="57"/>
      <c r="G14" s="9"/>
      <c r="H14" s="9"/>
      <c r="I14" s="9"/>
      <c r="J14" s="9"/>
      <c r="K14" s="10"/>
      <c r="L14" s="9"/>
    </row>
    <row r="15" spans="2:12" ht="15.75">
      <c r="B15" s="82" t="s">
        <v>233</v>
      </c>
      <c r="C15" s="22"/>
      <c r="D15" s="22"/>
      <c r="E15" s="22"/>
      <c r="F15" s="9"/>
      <c r="G15" s="10"/>
      <c r="H15" s="10"/>
      <c r="I15" s="10"/>
      <c r="J15" s="10"/>
      <c r="K15" s="10"/>
      <c r="L15" s="9"/>
    </row>
    <row r="16" spans="2:12">
      <c r="B16" s="16" t="s">
        <v>234</v>
      </c>
      <c r="C16" s="43"/>
      <c r="D16" s="43"/>
      <c r="E16" s="50">
        <v>0</v>
      </c>
      <c r="F16" s="52"/>
      <c r="G16" s="10"/>
      <c r="H16" s="10"/>
      <c r="I16" s="10"/>
      <c r="J16" s="10"/>
      <c r="K16" s="10"/>
      <c r="L16" s="9"/>
    </row>
    <row r="17" spans="2:10">
      <c r="B17" s="59" t="s">
        <v>235</v>
      </c>
      <c r="C17" s="56"/>
      <c r="D17" s="56"/>
      <c r="E17" s="44">
        <v>0</v>
      </c>
      <c r="F17" s="52"/>
      <c r="G17" s="10"/>
      <c r="H17" s="10"/>
      <c r="I17" s="10"/>
      <c r="J17" s="10"/>
    </row>
    <row r="18" spans="2:10" ht="15.75">
      <c r="B18" s="46" t="s">
        <v>236</v>
      </c>
      <c r="C18" s="48"/>
      <c r="D18" s="43"/>
      <c r="E18" s="45">
        <v>0</v>
      </c>
      <c r="F18" s="52"/>
      <c r="G18" s="21" t="s">
        <v>237</v>
      </c>
      <c r="H18" s="22"/>
      <c r="I18" s="22"/>
      <c r="J18" s="22"/>
    </row>
    <row r="19" spans="2:10">
      <c r="B19" s="46" t="s">
        <v>238</v>
      </c>
      <c r="C19" s="56"/>
      <c r="D19" s="56"/>
      <c r="E19" s="49">
        <v>0</v>
      </c>
      <c r="F19" s="9"/>
      <c r="G19" s="60" t="s">
        <v>239</v>
      </c>
      <c r="H19" s="60"/>
      <c r="I19" s="61"/>
      <c r="J19" s="62">
        <f>'Tax &amp; Appreciation Benefits'!C26+'Tax &amp; Appreciation Benefits'!C36</f>
        <v>0</v>
      </c>
    </row>
    <row r="20" spans="2:10" ht="15.75" customHeight="1">
      <c r="B20" s="46" t="s">
        <v>240</v>
      </c>
      <c r="C20" s="47"/>
      <c r="D20" s="47"/>
      <c r="E20" s="44">
        <v>0</v>
      </c>
      <c r="F20" s="52"/>
      <c r="G20" s="63" t="s">
        <v>241</v>
      </c>
      <c r="H20" s="64"/>
      <c r="I20" s="56"/>
      <c r="J20" s="62">
        <f>'Pro Forma'!C141</f>
        <v>0</v>
      </c>
    </row>
    <row r="21" spans="2:10" ht="15.75" customHeight="1">
      <c r="B21" s="46" t="s">
        <v>242</v>
      </c>
      <c r="C21" s="47"/>
      <c r="D21" s="47"/>
      <c r="E21" s="65">
        <v>0</v>
      </c>
      <c r="F21" s="9"/>
      <c r="G21" s="63" t="s">
        <v>243</v>
      </c>
      <c r="H21" s="64"/>
      <c r="I21" s="56"/>
      <c r="J21" s="62">
        <f>E21</f>
        <v>0</v>
      </c>
    </row>
    <row r="22" spans="2:10" ht="15.75" customHeight="1">
      <c r="B22" s="10"/>
      <c r="C22" s="10"/>
      <c r="D22" s="10"/>
      <c r="E22" s="10"/>
      <c r="F22" s="10"/>
      <c r="G22" s="10"/>
      <c r="H22" s="10"/>
      <c r="I22" s="10"/>
      <c r="J22" s="10"/>
    </row>
    <row r="23" spans="2:10" ht="15.75" customHeight="1">
      <c r="B23" s="9"/>
      <c r="C23" s="10"/>
      <c r="D23" s="10"/>
      <c r="E23" s="9"/>
      <c r="F23" s="9"/>
      <c r="G23" s="10"/>
      <c r="H23" s="10"/>
      <c r="I23" s="10"/>
      <c r="J23" s="10"/>
    </row>
    <row r="24" spans="2:10" ht="15.75" customHeight="1">
      <c r="B24" s="21" t="s">
        <v>244</v>
      </c>
      <c r="C24" s="83"/>
      <c r="D24" s="83"/>
      <c r="E24" s="66" t="s">
        <v>245</v>
      </c>
      <c r="F24" s="67"/>
      <c r="G24" s="68" t="s">
        <v>246</v>
      </c>
      <c r="H24" s="10"/>
      <c r="I24" s="10"/>
      <c r="J24" s="10"/>
    </row>
    <row r="25" spans="2:10" ht="15.75" customHeight="1">
      <c r="B25" s="60" t="s">
        <v>247</v>
      </c>
      <c r="C25" s="56"/>
      <c r="D25" s="56"/>
      <c r="E25" s="232">
        <v>0</v>
      </c>
      <c r="F25" s="69"/>
      <c r="G25" s="62">
        <f>IF(E25=0,0,-PV(D38/12,E38*12,E28/12/E25,0,0))</f>
        <v>0</v>
      </c>
      <c r="H25" s="10"/>
      <c r="I25" s="10"/>
      <c r="J25" s="10"/>
    </row>
    <row r="26" spans="2:10" ht="15.75" customHeight="1">
      <c r="B26" s="63" t="s">
        <v>248</v>
      </c>
      <c r="C26" s="56"/>
      <c r="D26" s="56"/>
      <c r="E26" s="224">
        <v>0</v>
      </c>
      <c r="F26" s="69"/>
      <c r="G26" s="62">
        <f>E26*E29</f>
        <v>0</v>
      </c>
      <c r="H26" s="10"/>
      <c r="I26" s="10"/>
      <c r="J26" s="10"/>
    </row>
    <row r="27" spans="2:10" ht="15.75" customHeight="1">
      <c r="B27" s="63" t="s">
        <v>249</v>
      </c>
      <c r="C27" s="56"/>
      <c r="D27" s="56"/>
      <c r="E27" s="229">
        <v>0</v>
      </c>
      <c r="F27" s="9"/>
      <c r="G27" s="9"/>
      <c r="H27" s="10"/>
      <c r="I27" s="10"/>
      <c r="J27" s="10"/>
    </row>
    <row r="28" spans="2:10" ht="15.75" customHeight="1">
      <c r="B28" s="63" t="s">
        <v>250</v>
      </c>
      <c r="C28" s="56"/>
      <c r="D28" s="56"/>
      <c r="E28" s="62">
        <f>('Pro Forma'!C65+'Pro Forma'!C66)*(1-'Pro Forma'!J12)+'Pro Forma'!C72*(1-'Pro Forma'!J29)-'Pro Forma'!C87-'Pro Forma'!C88-'Pro Forma'!C89</f>
        <v>0</v>
      </c>
      <c r="F28" s="9"/>
      <c r="G28" s="9"/>
      <c r="H28" s="10"/>
      <c r="I28" s="10"/>
      <c r="J28" s="10"/>
    </row>
    <row r="29" spans="2:10" ht="15.75" customHeight="1">
      <c r="B29" s="63" t="s">
        <v>251</v>
      </c>
      <c r="C29" s="56"/>
      <c r="D29" s="56"/>
      <c r="E29" s="62">
        <f>IF(E27=0,0,E28/E27)</f>
        <v>0</v>
      </c>
      <c r="F29" s="9"/>
      <c r="G29" s="9"/>
      <c r="H29" s="10"/>
      <c r="I29" s="10"/>
      <c r="J29" s="10"/>
    </row>
    <row r="30" spans="2:10" ht="15.75" customHeight="1">
      <c r="B30" s="63" t="s">
        <v>252</v>
      </c>
      <c r="C30" s="56"/>
      <c r="D30" s="56"/>
      <c r="E30" s="233">
        <v>0</v>
      </c>
      <c r="F30" s="10"/>
      <c r="G30" s="10"/>
      <c r="H30" s="10"/>
      <c r="I30" s="10"/>
      <c r="J30" s="10"/>
    </row>
    <row r="31" spans="2:10" ht="15.75" customHeight="1">
      <c r="B31" s="63" t="s">
        <v>253</v>
      </c>
      <c r="C31" s="56"/>
      <c r="D31" s="56"/>
      <c r="E31" s="234">
        <v>0</v>
      </c>
      <c r="F31" s="10"/>
      <c r="G31" s="10"/>
      <c r="H31" s="10"/>
      <c r="I31" s="10"/>
      <c r="J31" s="10"/>
    </row>
    <row r="32" spans="2:10" ht="15.75" customHeight="1">
      <c r="B32" s="63" t="s">
        <v>254</v>
      </c>
      <c r="C32" s="56"/>
      <c r="D32" s="56"/>
      <c r="E32" s="70">
        <f>G25</f>
        <v>0</v>
      </c>
      <c r="F32" s="10"/>
      <c r="G32" s="10"/>
      <c r="H32" s="10"/>
      <c r="I32" s="10"/>
      <c r="J32" s="10"/>
    </row>
    <row r="33" spans="2:9" ht="15.75" customHeight="1">
      <c r="B33" s="63" t="s">
        <v>255</v>
      </c>
      <c r="C33" s="56"/>
      <c r="D33" s="56"/>
      <c r="E33" s="62">
        <f>MIN(G25,G26)</f>
        <v>0</v>
      </c>
      <c r="F33" s="10"/>
      <c r="G33" s="9"/>
      <c r="H33" s="10"/>
      <c r="I33" s="10"/>
    </row>
    <row r="34" spans="2:9" ht="15.75" customHeight="1">
      <c r="B34" s="10"/>
      <c r="C34" s="10"/>
      <c r="D34" s="10"/>
      <c r="E34" s="10"/>
      <c r="F34" s="10"/>
      <c r="G34" s="9"/>
      <c r="H34" s="10"/>
      <c r="I34" s="10"/>
    </row>
    <row r="35" spans="2:9" ht="15.75" customHeight="1">
      <c r="B35" s="10"/>
      <c r="C35" s="10"/>
      <c r="D35" s="10"/>
      <c r="E35" s="10"/>
      <c r="F35" s="71"/>
      <c r="G35" s="9"/>
      <c r="H35" s="10"/>
      <c r="I35" s="10"/>
    </row>
    <row r="36" spans="2:9" ht="15.75" customHeight="1">
      <c r="B36" s="21" t="s">
        <v>256</v>
      </c>
      <c r="C36" s="22"/>
      <c r="D36" s="22"/>
      <c r="E36" s="22"/>
      <c r="F36" s="22"/>
      <c r="G36" s="22"/>
      <c r="H36" s="22"/>
      <c r="I36" s="22"/>
    </row>
    <row r="37" spans="2:9" ht="15.75" customHeight="1">
      <c r="B37" s="67"/>
      <c r="C37" s="68" t="s">
        <v>257</v>
      </c>
      <c r="D37" s="72" t="s">
        <v>258</v>
      </c>
      <c r="E37" s="72" t="s">
        <v>259</v>
      </c>
      <c r="F37" s="72" t="s">
        <v>260</v>
      </c>
      <c r="G37" s="72" t="s">
        <v>261</v>
      </c>
      <c r="H37" s="73"/>
      <c r="I37" s="73" t="s">
        <v>262</v>
      </c>
    </row>
    <row r="38" spans="2:9" ht="15.75" customHeight="1">
      <c r="B38" s="13" t="s">
        <v>263</v>
      </c>
      <c r="C38" s="215">
        <f t="array" ref="C38">INDEX(E31:E33,E30,1)</f>
        <v>0</v>
      </c>
      <c r="D38" s="235">
        <v>0</v>
      </c>
      <c r="E38" s="236">
        <v>0</v>
      </c>
      <c r="F38" s="236">
        <v>0</v>
      </c>
      <c r="G38" s="209"/>
      <c r="H38" s="210"/>
      <c r="I38" s="240"/>
    </row>
    <row r="39" spans="2:9" ht="15.75" customHeight="1">
      <c r="B39" s="16" t="s">
        <v>264</v>
      </c>
      <c r="C39" s="215">
        <v>0</v>
      </c>
      <c r="D39" s="235">
        <v>0</v>
      </c>
      <c r="E39" s="236">
        <v>0</v>
      </c>
      <c r="F39" s="236">
        <v>0</v>
      </c>
      <c r="G39" s="209"/>
      <c r="H39" s="210"/>
      <c r="I39" s="240"/>
    </row>
    <row r="40" spans="2:9" ht="15.75" customHeight="1">
      <c r="B40" s="16" t="s">
        <v>264</v>
      </c>
      <c r="C40" s="215">
        <v>0</v>
      </c>
      <c r="D40" s="235">
        <v>0</v>
      </c>
      <c r="E40" s="236">
        <v>0</v>
      </c>
      <c r="F40" s="236">
        <v>0</v>
      </c>
      <c r="G40" s="209"/>
      <c r="H40" s="210"/>
      <c r="I40" s="240"/>
    </row>
    <row r="41" spans="2:9" ht="15.75" customHeight="1">
      <c r="B41" s="13" t="s">
        <v>265</v>
      </c>
      <c r="C41" s="215">
        <v>0</v>
      </c>
      <c r="D41" s="235">
        <v>0</v>
      </c>
      <c r="E41" s="208"/>
      <c r="F41" s="236">
        <v>0</v>
      </c>
      <c r="G41" s="236">
        <v>0</v>
      </c>
      <c r="H41" s="210"/>
      <c r="I41" s="240"/>
    </row>
    <row r="42" spans="2:9" ht="15.75" customHeight="1">
      <c r="B42" s="13" t="s">
        <v>265</v>
      </c>
      <c r="C42" s="215">
        <v>0</v>
      </c>
      <c r="D42" s="235">
        <v>0</v>
      </c>
      <c r="E42" s="208"/>
      <c r="F42" s="236">
        <v>0</v>
      </c>
      <c r="G42" s="236">
        <v>0</v>
      </c>
      <c r="H42" s="210"/>
      <c r="I42" s="240"/>
    </row>
    <row r="43" spans="2:9" ht="15.75" customHeight="1">
      <c r="B43" s="16" t="s">
        <v>266</v>
      </c>
      <c r="C43" s="215">
        <v>0</v>
      </c>
      <c r="D43" s="235">
        <v>0</v>
      </c>
      <c r="E43" s="236">
        <v>0</v>
      </c>
      <c r="F43" s="236">
        <v>0</v>
      </c>
      <c r="G43" s="236">
        <v>0</v>
      </c>
      <c r="H43" s="210"/>
      <c r="I43" s="230"/>
    </row>
    <row r="44" spans="2:9" ht="15.75" customHeight="1">
      <c r="B44" s="16" t="s">
        <v>266</v>
      </c>
      <c r="C44" s="215">
        <v>0</v>
      </c>
      <c r="D44" s="235">
        <v>0</v>
      </c>
      <c r="E44" s="236">
        <v>0</v>
      </c>
      <c r="F44" s="236">
        <v>0</v>
      </c>
      <c r="G44" s="236">
        <v>0</v>
      </c>
      <c r="H44" s="210"/>
      <c r="I44" s="230"/>
    </row>
    <row r="45" spans="2:9" ht="15.75" customHeight="1">
      <c r="B45" s="13" t="s">
        <v>267</v>
      </c>
      <c r="C45" s="215">
        <v>0</v>
      </c>
      <c r="D45" s="235">
        <v>0</v>
      </c>
      <c r="E45" s="236">
        <v>0</v>
      </c>
      <c r="F45" s="236">
        <v>0</v>
      </c>
      <c r="G45" s="237">
        <v>0</v>
      </c>
      <c r="H45" s="211"/>
      <c r="I45" s="240"/>
    </row>
    <row r="46" spans="2:9" ht="16.5" customHeight="1">
      <c r="B46" s="13" t="s">
        <v>268</v>
      </c>
      <c r="C46" s="215">
        <v>0</v>
      </c>
      <c r="D46" s="235">
        <v>0</v>
      </c>
      <c r="E46" s="236">
        <v>0</v>
      </c>
      <c r="F46" s="238">
        <v>0</v>
      </c>
      <c r="G46" s="239">
        <v>0</v>
      </c>
      <c r="H46" s="75" t="s">
        <v>269</v>
      </c>
      <c r="I46" s="241"/>
    </row>
    <row r="47" spans="2:9" ht="15.75" customHeight="1">
      <c r="B47" s="13" t="s">
        <v>270</v>
      </c>
      <c r="C47" s="206">
        <f>SUM(C38:C46)</f>
        <v>0</v>
      </c>
      <c r="D47" s="203"/>
      <c r="E47" s="204"/>
      <c r="F47" s="204"/>
      <c r="G47" s="203"/>
      <c r="H47" s="205"/>
      <c r="I47" s="205"/>
    </row>
    <row r="48" spans="2:9" ht="15.75" customHeight="1">
      <c r="B48" s="13" t="s">
        <v>271</v>
      </c>
      <c r="C48" s="242">
        <v>0</v>
      </c>
      <c r="D48" s="203"/>
      <c r="E48" s="204"/>
      <c r="F48" s="204"/>
      <c r="G48" s="203"/>
      <c r="H48" s="205"/>
      <c r="I48" s="133"/>
    </row>
    <row r="49" spans="2:9" ht="15.75" customHeight="1">
      <c r="B49" s="13" t="s">
        <v>272</v>
      </c>
      <c r="C49" s="242">
        <v>0</v>
      </c>
      <c r="D49" s="203"/>
      <c r="E49" s="204"/>
      <c r="F49" s="204"/>
      <c r="G49" s="203"/>
      <c r="H49" s="205"/>
      <c r="I49" s="133"/>
    </row>
    <row r="50" spans="2:9" ht="15.75" customHeight="1">
      <c r="B50" s="74" t="s">
        <v>273</v>
      </c>
      <c r="C50" s="207">
        <f>SUM(C48:C49)</f>
        <v>0</v>
      </c>
      <c r="D50" s="205"/>
      <c r="E50" s="133"/>
      <c r="F50" s="133"/>
      <c r="G50" s="133"/>
      <c r="H50" s="133"/>
      <c r="I50" s="133"/>
    </row>
    <row r="51" spans="2:9" ht="15.75" customHeight="1">
      <c r="B51" s="67" t="s">
        <v>274</v>
      </c>
      <c r="C51" s="77">
        <f t="array" ref="C51">IF(E18=0,0,INDEX(J19:J21,E18))</f>
        <v>0</v>
      </c>
      <c r="D51" s="10"/>
      <c r="E51" s="10"/>
      <c r="F51" s="10"/>
      <c r="G51" s="10"/>
      <c r="H51" s="10"/>
      <c r="I51" s="9"/>
    </row>
    <row r="52" spans="2:9" ht="15.75" customHeight="1">
      <c r="B52" s="78" t="s">
        <v>275</v>
      </c>
      <c r="C52" s="15">
        <f>C50+C51+C47</f>
        <v>0</v>
      </c>
      <c r="D52" s="9"/>
      <c r="E52" s="10"/>
      <c r="F52" s="79"/>
      <c r="G52" s="9"/>
      <c r="H52" s="9"/>
      <c r="I52" s="9"/>
    </row>
    <row r="53" spans="2:9" ht="15.75" customHeight="1">
      <c r="B53" s="10"/>
      <c r="C53" s="10"/>
      <c r="D53" s="9"/>
      <c r="E53" s="10"/>
      <c r="F53" s="79"/>
      <c r="G53" s="9"/>
      <c r="H53" s="9"/>
      <c r="I53" s="9"/>
    </row>
    <row r="54" spans="2:9" ht="15.75" customHeight="1">
      <c r="B54" s="78" t="s">
        <v>276</v>
      </c>
      <c r="C54" s="15">
        <f>'Development Budget'!B60</f>
        <v>0</v>
      </c>
      <c r="D54" s="9"/>
      <c r="E54" s="10"/>
      <c r="F54" s="79"/>
      <c r="G54" s="9"/>
      <c r="H54" s="9"/>
      <c r="I54" s="9"/>
    </row>
    <row r="55" spans="2:9" ht="15.75" customHeight="1">
      <c r="B55" s="78" t="s">
        <v>277</v>
      </c>
      <c r="C55" s="15">
        <f>C52</f>
        <v>0</v>
      </c>
      <c r="D55" s="9"/>
      <c r="E55" s="10"/>
      <c r="F55" s="79"/>
      <c r="G55" s="9"/>
      <c r="H55" s="9"/>
      <c r="I55" s="9"/>
    </row>
    <row r="56" spans="2:9" ht="15.75" customHeight="1">
      <c r="B56" s="78" t="s">
        <v>278</v>
      </c>
      <c r="C56" s="15">
        <f>'Development Budget'!B60-C52</f>
        <v>0</v>
      </c>
      <c r="D56" s="10"/>
      <c r="E56" s="10"/>
      <c r="F56" s="9"/>
      <c r="G56" s="9"/>
      <c r="H56" s="10"/>
      <c r="I56" s="10"/>
    </row>
    <row r="57" spans="2:9" ht="15.75" customHeight="1">
      <c r="B57" s="78" t="s">
        <v>279</v>
      </c>
      <c r="C57" s="15">
        <v>1</v>
      </c>
      <c r="D57" s="15">
        <v>2</v>
      </c>
      <c r="E57" s="15">
        <v>3</v>
      </c>
      <c r="F57" s="15">
        <v>4</v>
      </c>
      <c r="G57" s="15">
        <v>5</v>
      </c>
      <c r="H57" s="9"/>
      <c r="I57" s="9"/>
    </row>
    <row r="58" spans="2:9" ht="15.75" customHeight="1">
      <c r="B58" s="10"/>
      <c r="C58" s="15">
        <f>'Pro Forma'!C101</f>
        <v>0</v>
      </c>
      <c r="D58" s="15">
        <f>'Pro Forma'!D101</f>
        <v>0</v>
      </c>
      <c r="E58" s="15">
        <f>'Pro Forma'!E101</f>
        <v>0</v>
      </c>
      <c r="F58" s="15">
        <f>'Pro Forma'!F101</f>
        <v>0</v>
      </c>
      <c r="G58" s="15">
        <f>'Pro Forma'!G101</f>
        <v>0</v>
      </c>
      <c r="H58" s="9"/>
      <c r="I58" s="9"/>
    </row>
    <row r="59" spans="2:9" ht="15.75" customHeight="1">
      <c r="B59" s="78" t="s">
        <v>280</v>
      </c>
      <c r="C59" s="80">
        <f>IF(C51=0,0,'Pro Forma'!C143)</f>
        <v>0</v>
      </c>
      <c r="D59" s="9"/>
      <c r="E59" s="9"/>
      <c r="F59" s="9"/>
      <c r="G59" s="9"/>
      <c r="H59" s="9"/>
      <c r="I59" s="9"/>
    </row>
  </sheetData>
  <sheetProtection sheet="1" objects="1" scenarios="1"/>
  <mergeCells count="1">
    <mergeCell ref="J1:L1"/>
  </mergeCells>
  <pageMargins left="0.7" right="0.7" top="0.75" bottom="0.75" header="0" footer="0"/>
  <pageSetup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525C66"/>
  </sheetPr>
  <dimension ref="B1:H60"/>
  <sheetViews>
    <sheetView topLeftCell="A12" zoomScale="90" zoomScaleNormal="90" workbookViewId="0">
      <selection activeCell="E34" sqref="E34"/>
    </sheetView>
  </sheetViews>
  <sheetFormatPr defaultColWidth="10.109375" defaultRowHeight="15" customHeight="1"/>
  <cols>
    <col min="1" max="1" width="5.21875" style="5" customWidth="1"/>
    <col min="2" max="2" width="20.77734375" style="5" customWidth="1"/>
    <col min="3" max="3" width="10.33203125" style="5" customWidth="1"/>
    <col min="4" max="4" width="10" style="5" customWidth="1"/>
    <col min="5" max="5" width="11.88671875" style="5" customWidth="1"/>
    <col min="6" max="6" width="11.6640625" style="5" customWidth="1"/>
    <col min="7" max="9" width="8.6640625" style="5" customWidth="1"/>
    <col min="10" max="26" width="8" style="5" customWidth="1"/>
    <col min="27" max="16384" width="10.109375" style="5"/>
  </cols>
  <sheetData>
    <row r="1" spans="2:8" s="1" customFormat="1" ht="18.75" customHeight="1">
      <c r="B1" s="152" t="s">
        <v>281</v>
      </c>
      <c r="C1" s="151"/>
      <c r="D1" s="151"/>
      <c r="E1" s="151"/>
      <c r="F1" s="180" t="s">
        <v>343</v>
      </c>
      <c r="G1" s="184"/>
      <c r="H1" s="185"/>
    </row>
    <row r="2" spans="2:8" s="86" customFormat="1" ht="15.75" customHeight="1">
      <c r="B2" s="7" t="s">
        <v>349</v>
      </c>
      <c r="C2" s="201">
        <f>'Development Budget'!B3</f>
        <v>0</v>
      </c>
      <c r="D2" s="202"/>
      <c r="E2" s="199"/>
      <c r="F2" s="199"/>
      <c r="G2" s="200"/>
      <c r="H2" s="200"/>
    </row>
    <row r="3" spans="2:8">
      <c r="B3" s="10"/>
      <c r="C3" s="10"/>
      <c r="D3" s="10"/>
      <c r="E3" s="10"/>
      <c r="F3" s="10"/>
      <c r="G3" s="9"/>
      <c r="H3" s="9"/>
    </row>
    <row r="4" spans="2:8" ht="15.75">
      <c r="B4" s="10"/>
      <c r="C4" s="153" t="s">
        <v>282</v>
      </c>
      <c r="D4" s="153" t="s">
        <v>283</v>
      </c>
      <c r="E4" s="153" t="s">
        <v>284</v>
      </c>
      <c r="F4" s="10"/>
      <c r="G4" s="9"/>
      <c r="H4" s="9"/>
    </row>
    <row r="5" spans="2:8" ht="15.75">
      <c r="B5" s="41" t="s">
        <v>285</v>
      </c>
      <c r="C5" s="105" t="s">
        <v>286</v>
      </c>
      <c r="D5" s="101" t="s">
        <v>287</v>
      </c>
      <c r="E5" s="105" t="s">
        <v>288</v>
      </c>
      <c r="F5" s="9"/>
      <c r="G5" s="9"/>
      <c r="H5" s="9"/>
    </row>
    <row r="6" spans="2:8">
      <c r="B6" s="78" t="s">
        <v>289</v>
      </c>
      <c r="C6" s="15">
        <f>'Development Budget'!H60-'Development Budget'!H8</f>
        <v>0</v>
      </c>
      <c r="D6" s="15">
        <f>'Development Budget'!H60-'Development Budget'!H8</f>
        <v>0</v>
      </c>
      <c r="E6" s="15">
        <f>'Development Budget'!I60</f>
        <v>0</v>
      </c>
      <c r="F6" s="9"/>
      <c r="G6" s="9"/>
      <c r="H6" s="9"/>
    </row>
    <row r="7" spans="2:8">
      <c r="B7" s="78" t="s">
        <v>290</v>
      </c>
      <c r="C7" s="15">
        <f>C6*'Sources of Funds'!$E$4</f>
        <v>0</v>
      </c>
      <c r="D7" s="15">
        <f>D6*'Sources of Funds'!$E$4</f>
        <v>0</v>
      </c>
      <c r="E7" s="15">
        <f>E6*'Sources of Funds'!$E$4</f>
        <v>0</v>
      </c>
      <c r="F7" s="9"/>
      <c r="G7" s="9"/>
      <c r="H7" s="9"/>
    </row>
    <row r="8" spans="2:8">
      <c r="B8" s="78" t="s">
        <v>291</v>
      </c>
      <c r="C8" s="15">
        <f>IF('Sources of Funds'!J4=1,C33*(1-'Sources of Funds'!E4),0)</f>
        <v>0</v>
      </c>
      <c r="D8" s="15">
        <f>IF('Sources of Funds'!J4=1,C33*(1-'Sources of Funds'!E4),0)</f>
        <v>0</v>
      </c>
      <c r="E8" s="15">
        <f>IF('Sources of Funds'!J4=1,C33*(1-'Sources of Funds'!E4),0)</f>
        <v>0</v>
      </c>
      <c r="F8" s="9"/>
      <c r="G8" s="9"/>
      <c r="H8" s="9"/>
    </row>
    <row r="9" spans="2:8">
      <c r="B9" s="78" t="s">
        <v>292</v>
      </c>
      <c r="C9" s="154">
        <f>'Sources of Funds'!C49</f>
        <v>0</v>
      </c>
      <c r="D9" s="154">
        <f>'Sources of Funds'!C49</f>
        <v>0</v>
      </c>
      <c r="E9" s="154">
        <f>'Sources of Funds'!C49</f>
        <v>0</v>
      </c>
      <c r="F9" s="9"/>
      <c r="G9" s="9"/>
      <c r="H9" s="9"/>
    </row>
    <row r="10" spans="2:8">
      <c r="B10" s="78" t="s">
        <v>293</v>
      </c>
      <c r="C10" s="15">
        <f t="shared" ref="C10:E10" si="0">C6-C7-C8-C9</f>
        <v>0</v>
      </c>
      <c r="D10" s="15">
        <f t="shared" si="0"/>
        <v>0</v>
      </c>
      <c r="E10" s="15">
        <f t="shared" si="0"/>
        <v>0</v>
      </c>
      <c r="F10" s="9"/>
      <c r="G10" s="9"/>
      <c r="H10" s="9"/>
    </row>
    <row r="11" spans="2:8">
      <c r="B11" s="78" t="s">
        <v>294</v>
      </c>
      <c r="C11" s="155">
        <f>'Sources of Funds'!$J$12</f>
        <v>0</v>
      </c>
      <c r="D11" s="155">
        <f>'Sources of Funds'!J11</f>
        <v>0</v>
      </c>
      <c r="E11" s="155">
        <f>'Sources of Funds'!$J$12</f>
        <v>0</v>
      </c>
      <c r="F11" s="9"/>
      <c r="G11" s="9"/>
      <c r="H11" s="9"/>
    </row>
    <row r="12" spans="2:8">
      <c r="B12" s="78" t="s">
        <v>295</v>
      </c>
      <c r="C12" s="156">
        <f>IF('Sources of Funds'!$J$13=1,1.3,1)</f>
        <v>1</v>
      </c>
      <c r="D12" s="156">
        <f>IF('Sources of Funds'!$J$13=1,1.3,1)</f>
        <v>1</v>
      </c>
      <c r="E12" s="156">
        <f>IF('Sources of Funds'!$J$13=1,1.3,1)</f>
        <v>1</v>
      </c>
      <c r="F12" s="9"/>
      <c r="G12" s="9"/>
      <c r="H12" s="9"/>
    </row>
    <row r="13" spans="2:8">
      <c r="B13" s="78" t="s">
        <v>296</v>
      </c>
      <c r="C13" s="15">
        <f t="shared" ref="C13:E13" si="1">C10*C11*C12</f>
        <v>0</v>
      </c>
      <c r="D13" s="15">
        <f t="shared" si="1"/>
        <v>0</v>
      </c>
      <c r="E13" s="15">
        <f t="shared" si="1"/>
        <v>0</v>
      </c>
      <c r="F13" s="9"/>
      <c r="G13" s="9"/>
      <c r="H13" s="9"/>
    </row>
    <row r="14" spans="2:8">
      <c r="B14" s="78" t="s">
        <v>297</v>
      </c>
      <c r="C14" s="15">
        <f>'Development Budget'!B8</f>
        <v>0</v>
      </c>
      <c r="D14" s="15">
        <f>IF('Sources of Funds'!E13=1,'Development Budget'!B8,0)</f>
        <v>0</v>
      </c>
      <c r="E14" s="157"/>
      <c r="F14" s="9"/>
      <c r="G14" s="9"/>
      <c r="H14" s="9"/>
    </row>
    <row r="15" spans="2:8">
      <c r="B15" s="78" t="s">
        <v>294</v>
      </c>
      <c r="C15" s="155">
        <f>'Sources of Funds'!J11</f>
        <v>0</v>
      </c>
      <c r="D15" s="155">
        <f>'Sources of Funds'!J11</f>
        <v>0</v>
      </c>
      <c r="E15" s="157"/>
      <c r="F15" s="9"/>
      <c r="G15" s="9"/>
      <c r="H15" s="9"/>
    </row>
    <row r="16" spans="2:8">
      <c r="B16" s="78" t="s">
        <v>298</v>
      </c>
      <c r="C16" s="15">
        <f t="shared" ref="C16:D16" si="2">C14*C15</f>
        <v>0</v>
      </c>
      <c r="D16" s="15">
        <f t="shared" si="2"/>
        <v>0</v>
      </c>
      <c r="E16" s="157"/>
      <c r="F16" s="9"/>
      <c r="G16" s="9"/>
      <c r="H16" s="9"/>
    </row>
    <row r="17" spans="2:5">
      <c r="B17" s="78" t="s">
        <v>299</v>
      </c>
      <c r="C17" s="15">
        <f t="shared" ref="C17:D17" si="3">C16+C13</f>
        <v>0</v>
      </c>
      <c r="D17" s="15">
        <f t="shared" si="3"/>
        <v>0</v>
      </c>
      <c r="E17" s="15">
        <f>E13</f>
        <v>0</v>
      </c>
    </row>
    <row r="18" spans="2:5">
      <c r="B18" s="78" t="s">
        <v>300</v>
      </c>
      <c r="C18" s="106">
        <f>'Sources of Funds'!E12</f>
        <v>0</v>
      </c>
      <c r="D18" s="106">
        <f>'Sources of Funds'!E12</f>
        <v>0</v>
      </c>
      <c r="E18" s="106">
        <f>'Sources of Funds'!E12</f>
        <v>0</v>
      </c>
    </row>
    <row r="19" spans="2:5">
      <c r="B19" s="67" t="s">
        <v>301</v>
      </c>
      <c r="C19" s="15">
        <f t="shared" ref="C19:E19" si="4">C17*C18</f>
        <v>0</v>
      </c>
      <c r="D19" s="15">
        <f t="shared" si="4"/>
        <v>0</v>
      </c>
      <c r="E19" s="15">
        <f t="shared" si="4"/>
        <v>0</v>
      </c>
    </row>
    <row r="20" spans="2:5">
      <c r="B20" s="58"/>
      <c r="C20" s="158"/>
      <c r="D20" s="158"/>
      <c r="E20" s="158"/>
    </row>
    <row r="21" spans="2:5" ht="15.75" customHeight="1">
      <c r="B21" s="67" t="s">
        <v>302</v>
      </c>
      <c r="C21" s="15">
        <f t="array" ref="C21">INDEX(C19:E19,'Sources of Funds'!E11)</f>
        <v>0</v>
      </c>
      <c r="D21" s="79"/>
      <c r="E21" s="79"/>
    </row>
    <row r="22" spans="2:5" ht="15.75" customHeight="1">
      <c r="B22" s="67" t="s">
        <v>303</v>
      </c>
      <c r="C22" s="15">
        <f>C21*10</f>
        <v>0</v>
      </c>
      <c r="D22" s="10"/>
      <c r="E22" s="10"/>
    </row>
    <row r="23" spans="2:5" ht="15.75" customHeight="1">
      <c r="B23" s="78" t="s">
        <v>304</v>
      </c>
      <c r="C23" s="15">
        <f>C22*'Sources of Funds'!$E$19</f>
        <v>0</v>
      </c>
      <c r="D23" s="10"/>
      <c r="E23" s="10"/>
    </row>
    <row r="24" spans="2:5" ht="15.75" customHeight="1">
      <c r="B24" s="78" t="s">
        <v>305</v>
      </c>
      <c r="C24" s="155">
        <f>'Sources of Funds'!$E$17</f>
        <v>0</v>
      </c>
      <c r="D24" s="10"/>
      <c r="E24" s="10"/>
    </row>
    <row r="25" spans="2:5" ht="15.75" customHeight="1">
      <c r="B25" s="78" t="s">
        <v>306</v>
      </c>
      <c r="C25" s="15">
        <f>C23*C24</f>
        <v>0</v>
      </c>
      <c r="D25" s="10"/>
      <c r="E25" s="10"/>
    </row>
    <row r="26" spans="2:5" ht="15.75" customHeight="1">
      <c r="B26" s="78" t="s">
        <v>307</v>
      </c>
      <c r="C26" s="15">
        <f>C25+D26+E26</f>
        <v>0</v>
      </c>
      <c r="D26" s="10"/>
      <c r="E26" s="10"/>
    </row>
    <row r="27" spans="2:5" ht="15.75" customHeight="1">
      <c r="B27" s="10"/>
      <c r="C27" s="10"/>
      <c r="D27" s="10"/>
      <c r="E27" s="79"/>
    </row>
    <row r="28" spans="2:5" ht="15.75" customHeight="1">
      <c r="B28" s="159" t="s">
        <v>308</v>
      </c>
      <c r="C28" s="9"/>
      <c r="D28" s="9"/>
      <c r="E28" s="10"/>
    </row>
    <row r="29" spans="2:5" ht="15.75" customHeight="1">
      <c r="B29" s="78" t="s">
        <v>309</v>
      </c>
      <c r="C29" s="17">
        <f>IF('Sources of Funds'!J4=1,'Development Budget'!G60,0)</f>
        <v>0</v>
      </c>
      <c r="D29" s="9"/>
      <c r="E29" s="9"/>
    </row>
    <row r="30" spans="2:5" ht="15.75" customHeight="1">
      <c r="B30" s="16" t="s">
        <v>310</v>
      </c>
      <c r="C30" s="221">
        <v>0</v>
      </c>
      <c r="D30" s="9"/>
      <c r="E30" s="9"/>
    </row>
    <row r="31" spans="2:5" ht="15.75" customHeight="1">
      <c r="B31" s="78" t="s">
        <v>311</v>
      </c>
      <c r="C31" s="103">
        <f>C29-C30</f>
        <v>0</v>
      </c>
      <c r="D31" s="9"/>
      <c r="E31" s="9"/>
    </row>
    <row r="32" spans="2:5" ht="15.75" customHeight="1">
      <c r="B32" s="160" t="s">
        <v>312</v>
      </c>
      <c r="C32" s="156">
        <v>0.2</v>
      </c>
      <c r="D32" s="9"/>
      <c r="E32" s="9"/>
    </row>
    <row r="33" spans="2:3" ht="15.75" customHeight="1">
      <c r="B33" s="78" t="s">
        <v>313</v>
      </c>
      <c r="C33" s="15">
        <f>C31*C32</f>
        <v>0</v>
      </c>
    </row>
    <row r="34" spans="2:3" ht="15.75" customHeight="1">
      <c r="B34" s="78" t="s">
        <v>305</v>
      </c>
      <c r="C34" s="155">
        <f>'Sources of Funds'!E17</f>
        <v>0</v>
      </c>
    </row>
    <row r="35" spans="2:3" ht="15.75" customHeight="1">
      <c r="B35" s="78" t="s">
        <v>314</v>
      </c>
      <c r="C35" s="161">
        <f>'Sources of Funds'!J5</f>
        <v>0</v>
      </c>
    </row>
    <row r="36" spans="2:3" ht="15.75" customHeight="1">
      <c r="B36" s="78" t="s">
        <v>315</v>
      </c>
      <c r="C36" s="15">
        <f>C35*C33*C34</f>
        <v>0</v>
      </c>
    </row>
    <row r="37" spans="2:3" ht="15.75" customHeight="1">
      <c r="B37" s="10"/>
      <c r="C37" s="10"/>
    </row>
    <row r="38" spans="2:3" ht="15.75" customHeight="1">
      <c r="B38" s="159" t="s">
        <v>316</v>
      </c>
      <c r="C38" s="9"/>
    </row>
    <row r="39" spans="2:3" ht="15.75" customHeight="1">
      <c r="B39" s="78" t="s">
        <v>317</v>
      </c>
      <c r="C39" s="15">
        <f>'Development Budget'!D60</f>
        <v>0</v>
      </c>
    </row>
    <row r="40" spans="2:3" ht="15.75" customHeight="1">
      <c r="B40" s="160" t="s">
        <v>318</v>
      </c>
      <c r="C40" s="154">
        <f>C33</f>
        <v>0</v>
      </c>
    </row>
    <row r="41" spans="2:3" ht="15.75" customHeight="1">
      <c r="B41" s="78" t="s">
        <v>319</v>
      </c>
      <c r="C41" s="15">
        <f>C39-C40-'Development Budget'!B20-'Development Budget'!B21</f>
        <v>0</v>
      </c>
    </row>
    <row r="42" spans="2:3" ht="15.75" customHeight="1">
      <c r="B42" s="78" t="s">
        <v>320</v>
      </c>
      <c r="C42" s="15">
        <f>IF('Pro Forma'!C76=0,0,(IF('Pro Forma'!C72/'Pro Forma'!C76&gt;0.2,C41,0)))</f>
        <v>0</v>
      </c>
    </row>
    <row r="43" spans="2:3" ht="15.75" customHeight="1">
      <c r="B43" s="78" t="s">
        <v>321</v>
      </c>
      <c r="C43" s="15">
        <f>IF('Pro Forma'!C76=0,0,IF('Pro Forma'!C72/'Pro Forma'!C76&lt;0.2,C41,0))</f>
        <v>0</v>
      </c>
    </row>
    <row r="44" spans="2:3" ht="15.75" customHeight="1">
      <c r="B44" s="67" t="s">
        <v>322</v>
      </c>
      <c r="C44" s="15">
        <f>('Development Budget'!B21+'Development Budget'!B20)</f>
        <v>0</v>
      </c>
    </row>
    <row r="45" spans="2:3" ht="15.75" customHeight="1">
      <c r="B45" s="67" t="s">
        <v>323</v>
      </c>
      <c r="C45" s="15">
        <f>C42/39+C43/27.5+C44/5</f>
        <v>0</v>
      </c>
    </row>
    <row r="46" spans="2:3" ht="15.75" customHeight="1">
      <c r="B46" s="10"/>
      <c r="C46" s="10"/>
    </row>
    <row r="47" spans="2:3" ht="15.75" customHeight="1">
      <c r="B47" s="10"/>
      <c r="C47" s="10"/>
    </row>
    <row r="48" spans="2:3" ht="15.75" customHeight="1">
      <c r="B48" s="38" t="s">
        <v>324</v>
      </c>
      <c r="C48" s="9"/>
    </row>
    <row r="49" spans="2:6" ht="15.75" customHeight="1">
      <c r="B49" s="67" t="s">
        <v>325</v>
      </c>
      <c r="C49" s="15">
        <f t="array" ref="C49">IF('Sources of Funds'!E5=0,0,INDEX('Pro Forma'!C247:AQ247, ,'Sources of Funds'!E5))</f>
        <v>0</v>
      </c>
      <c r="D49" s="9"/>
      <c r="E49" s="38" t="s">
        <v>326</v>
      </c>
      <c r="F49" s="79"/>
    </row>
    <row r="50" spans="2:6" ht="15.75" customHeight="1">
      <c r="B50" s="67" t="s">
        <v>327</v>
      </c>
      <c r="C50" s="15">
        <f>'Sources of Funds'!E7*(C49)</f>
        <v>0</v>
      </c>
      <c r="D50" s="99"/>
      <c r="E50" s="67" t="s">
        <v>328</v>
      </c>
      <c r="F50" s="15">
        <f t="shared" ref="F50:F51" si="5">C49</f>
        <v>0</v>
      </c>
    </row>
    <row r="51" spans="2:6" ht="15.75" customHeight="1">
      <c r="B51" s="67" t="s">
        <v>329</v>
      </c>
      <c r="C51" s="15">
        <f t="array" ref="C51">IF('Sources of Funds'!E5=0,0,INDEX('Pro Forma'!C253:AQ253, ,'Sources of Funds'!E5))</f>
        <v>0</v>
      </c>
      <c r="D51" s="99"/>
      <c r="E51" s="67" t="s">
        <v>327</v>
      </c>
      <c r="F51" s="15">
        <f t="shared" si="5"/>
        <v>0</v>
      </c>
    </row>
    <row r="52" spans="2:6" ht="15.75" customHeight="1">
      <c r="B52" s="67" t="s">
        <v>330</v>
      </c>
      <c r="C52" s="15">
        <f>F58</f>
        <v>0</v>
      </c>
      <c r="D52" s="9"/>
      <c r="E52" s="67" t="s">
        <v>331</v>
      </c>
      <c r="F52" s="15">
        <f>-C60</f>
        <v>0</v>
      </c>
    </row>
    <row r="53" spans="2:6" ht="15.75" customHeight="1">
      <c r="B53" s="67" t="s">
        <v>332</v>
      </c>
      <c r="C53" s="15">
        <f>IF('Pro Forma'!C135+'Pro Forma'!C136=0,IF((C49-C50-C51-C52)&gt;0,(C49-C50-C51-C52),0),0)</f>
        <v>0</v>
      </c>
      <c r="D53" s="9"/>
      <c r="E53" s="67" t="s">
        <v>333</v>
      </c>
      <c r="F53" s="15">
        <f>SUM(F50:F52)</f>
        <v>0</v>
      </c>
    </row>
    <row r="54" spans="2:6" ht="15.75" customHeight="1">
      <c r="B54" s="9"/>
      <c r="C54" s="9"/>
      <c r="D54" s="9"/>
      <c r="E54" s="10"/>
      <c r="F54" s="10"/>
    </row>
    <row r="55" spans="2:6" ht="15.75" customHeight="1">
      <c r="B55" s="38" t="s">
        <v>334</v>
      </c>
      <c r="C55" s="9"/>
      <c r="D55" s="9"/>
      <c r="E55" s="38" t="s">
        <v>335</v>
      </c>
      <c r="F55" s="9"/>
    </row>
    <row r="56" spans="2:6" ht="15.75" customHeight="1">
      <c r="B56" s="67" t="s">
        <v>336</v>
      </c>
      <c r="C56" s="15">
        <f>'Development Budget'!B60</f>
        <v>0</v>
      </c>
      <c r="D56" s="9"/>
      <c r="E56" s="67" t="s">
        <v>337</v>
      </c>
      <c r="F56" s="17">
        <f>F53</f>
        <v>0</v>
      </c>
    </row>
    <row r="57" spans="2:6" ht="15.75" customHeight="1">
      <c r="B57" s="67" t="s">
        <v>338</v>
      </c>
      <c r="C57" s="15">
        <f t="array" ref="C57">IF('Sources of Funds'!E5=0,0,INDEX('Pro Forma'!C249:AQ249, ,'Sources of Funds'!E5))</f>
        <v>0</v>
      </c>
      <c r="D57" s="9"/>
      <c r="E57" s="13" t="s">
        <v>163</v>
      </c>
      <c r="F57" s="106">
        <f>'Sources of Funds'!E8</f>
        <v>0</v>
      </c>
    </row>
    <row r="58" spans="2:6" ht="15.75" customHeight="1">
      <c r="B58" s="67" t="s">
        <v>339</v>
      </c>
      <c r="C58" s="15">
        <f t="array" ref="C58">IF('Sources of Funds'!E5=0,0,INDEX('Pro Forma'!C251:AQ251, ,'Sources of Funds'!E5))</f>
        <v>0</v>
      </c>
      <c r="D58" s="9"/>
      <c r="E58" s="67" t="s">
        <v>340</v>
      </c>
      <c r="F58" s="103">
        <f>F56*F57</f>
        <v>0</v>
      </c>
    </row>
    <row r="59" spans="2:6" ht="15.75" customHeight="1">
      <c r="B59" s="162" t="s">
        <v>341</v>
      </c>
      <c r="C59" s="154">
        <f>+C33</f>
        <v>0</v>
      </c>
      <c r="D59" s="9"/>
      <c r="E59" s="10"/>
      <c r="F59" s="10"/>
    </row>
    <row r="60" spans="2:6" ht="15.75" customHeight="1">
      <c r="B60" s="67" t="s">
        <v>342</v>
      </c>
      <c r="C60" s="15">
        <f>C56-C57-C58-C59</f>
        <v>0</v>
      </c>
      <c r="D60" s="9"/>
      <c r="E60" s="10"/>
      <c r="F60" s="10"/>
    </row>
  </sheetData>
  <sheetProtection sheet="1" objects="1" scenarios="1"/>
  <mergeCells count="2">
    <mergeCell ref="F1:H1"/>
    <mergeCell ref="C2:D2"/>
  </mergeCells>
  <pageMargins left="0.7" right="0.7" top="0.75" bottom="0.75" header="0" footer="0"/>
  <pageSetup orientation="landscape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B479DE97358D43AEB72738EE1F2D08" ma:contentTypeVersion="3" ma:contentTypeDescription="Create a new document." ma:contentTypeScope="" ma:versionID="2c0cfb9036ddf3786d6838e4bac4c8ad">
  <xsd:schema xmlns:xsd="http://www.w3.org/2001/XMLSchema" xmlns:xs="http://www.w3.org/2001/XMLSchema" xmlns:p="http://schemas.microsoft.com/office/2006/metadata/properties" xmlns:ns1="http://schemas.microsoft.com/sharepoint/v3" xmlns:ns2="10f2cb44-b37d-4693-a5c3-140ab663d372" xmlns:ns3="fb82bcdf-ea63-4554-99e3-e15ccd87b479" targetNamespace="http://schemas.microsoft.com/office/2006/metadata/properties" ma:root="true" ma:fieldsID="26174d1c9a6f8b4f9f463a4353b10b58" ns1:_="" ns2:_="" ns3:_="">
    <xsd:import namespace="http://schemas.microsoft.com/sharepoint/v3"/>
    <xsd:import namespace="10f2cb44-b37d-4693-a5c3-140ab663d372"/>
    <xsd:import namespace="fb82bcdf-ea63-4554-99e3-e15ccd87b47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f2cb44-b37d-4693-a5c3-140ab663d372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2bcdf-ea63-4554-99e3-e15ccd87b47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5C06580-65BC-4748-ACC1-986F48DAF99C}"/>
</file>

<file path=customXml/itemProps2.xml><?xml version="1.0" encoding="utf-8"?>
<ds:datastoreItem xmlns:ds="http://schemas.openxmlformats.org/officeDocument/2006/customXml" ds:itemID="{AA1D0C21-BCAD-4D3F-A8DD-9629389A7A47}"/>
</file>

<file path=customXml/itemProps3.xml><?xml version="1.0" encoding="utf-8"?>
<ds:datastoreItem xmlns:ds="http://schemas.openxmlformats.org/officeDocument/2006/customXml" ds:itemID="{8D07E4FC-5762-4140-8F90-5566C1CADAA0}"/>
</file>

<file path=customXml/itemProps4.xml><?xml version="1.0" encoding="utf-8"?>
<ds:datastoreItem xmlns:ds="http://schemas.openxmlformats.org/officeDocument/2006/customXml" ds:itemID="{9955B17F-239A-41C9-BAAB-5B5A0DA4DFC0}"/>
</file>

<file path=docMetadata/LabelInfo.xml><?xml version="1.0" encoding="utf-8"?>
<clbl:labelList xmlns:clbl="http://schemas.microsoft.com/office/2020/mipLabelMetadata">
  <clbl:label id="{f4e2d11c-fae4-453b-b6c0-2964663779aa}" enabled="0" method="" siteId="{f4e2d11c-fae4-453b-b6c0-2964663779a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Development Budget</vt:lpstr>
      <vt:lpstr>Pro Forma</vt:lpstr>
      <vt:lpstr>Sources of Funds</vt:lpstr>
      <vt:lpstr>Tax &amp; Appreciation Benefits</vt:lpstr>
      <vt:lpstr>'Pro Forma'!solver_opt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Barica, Tara - DOA</dc:creator>
  <cp:lastModifiedBy>Arnold, Brooke - DOA</cp:lastModifiedBy>
  <dcterms:created xsi:type="dcterms:W3CDTF">2026-01-16T14:58:36Z</dcterms:created>
  <dcterms:modified xsi:type="dcterms:W3CDTF">2026-04-15T17:13:13Z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0x010100E9B479DE97358D43AEB72738EE1F2D08</vt:lpwstr>
  </property>
</Properties>
</file>